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WW\3E-Mobilität\Auto\"/>
    </mc:Choice>
  </mc:AlternateContent>
  <bookViews>
    <workbookView xWindow="0" yWindow="0" windowWidth="21600" windowHeight="9480"/>
  </bookViews>
  <sheets>
    <sheet name="Li-Ion-Tab" sheetId="1" r:id="rId1"/>
  </sheets>
  <externalReferences>
    <externalReference r:id="rId2"/>
  </externalReferences>
  <definedNames>
    <definedName name="AAuto">'[1]Bahn&amp;AutoTab'!$D$7</definedName>
    <definedName name="FLuftAuto">'[1]Bahn&amp;AutoTab'!$C$7</definedName>
    <definedName name="FLuftBahn">'[1]Fahren&amp;BremsenTab'!$U$4</definedName>
    <definedName name="FRollBahn">'[1]Fahren&amp;BremsenTab'!$T$4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M42" i="1"/>
  <c r="K42" i="1"/>
  <c r="I42" i="1"/>
  <c r="G42" i="1"/>
  <c r="F42" i="1"/>
  <c r="E42" i="1"/>
  <c r="N41" i="1"/>
  <c r="M41" i="1"/>
  <c r="K41" i="1"/>
  <c r="I41" i="1"/>
  <c r="G41" i="1"/>
  <c r="F41" i="1"/>
  <c r="E41" i="1"/>
  <c r="N40" i="1"/>
  <c r="M40" i="1"/>
  <c r="K40" i="1"/>
  <c r="I40" i="1"/>
  <c r="G40" i="1"/>
  <c r="F40" i="1"/>
  <c r="E40" i="1"/>
  <c r="L39" i="1"/>
  <c r="P39" i="1" s="1"/>
  <c r="J39" i="1"/>
  <c r="H39" i="1"/>
  <c r="L38" i="1"/>
  <c r="Q38" i="1" s="1"/>
  <c r="R38" i="1" s="1"/>
  <c r="J38" i="1"/>
  <c r="H38" i="1"/>
  <c r="L37" i="1"/>
  <c r="P37" i="1" s="1"/>
  <c r="J37" i="1"/>
  <c r="H37" i="1"/>
  <c r="L36" i="1"/>
  <c r="Q36" i="1" s="1"/>
  <c r="R36" i="1" s="1"/>
  <c r="J36" i="1"/>
  <c r="H36" i="1"/>
  <c r="Q35" i="1"/>
  <c r="R35" i="1" s="1"/>
  <c r="L35" i="1"/>
  <c r="P35" i="1" s="1"/>
  <c r="J35" i="1"/>
  <c r="H35" i="1"/>
  <c r="Q34" i="1"/>
  <c r="R34" i="1" s="1"/>
  <c r="L34" i="1"/>
  <c r="O34" i="1" s="1"/>
  <c r="J34" i="1"/>
  <c r="H34" i="1"/>
  <c r="L33" i="1"/>
  <c r="P33" i="1" s="1"/>
  <c r="J33" i="1"/>
  <c r="H33" i="1"/>
  <c r="L32" i="1"/>
  <c r="Q32" i="1" s="1"/>
  <c r="R32" i="1" s="1"/>
  <c r="J32" i="1"/>
  <c r="H32" i="1"/>
  <c r="L31" i="1"/>
  <c r="P31" i="1" s="1"/>
  <c r="J31" i="1"/>
  <c r="H31" i="1"/>
  <c r="L30" i="1"/>
  <c r="Q30" i="1" s="1"/>
  <c r="R30" i="1" s="1"/>
  <c r="J30" i="1"/>
  <c r="H30" i="1"/>
  <c r="L29" i="1"/>
  <c r="P29" i="1" s="1"/>
  <c r="J29" i="1"/>
  <c r="H29" i="1"/>
  <c r="L28" i="1"/>
  <c r="Q28" i="1" s="1"/>
  <c r="R28" i="1" s="1"/>
  <c r="J28" i="1"/>
  <c r="H28" i="1"/>
  <c r="L27" i="1"/>
  <c r="P27" i="1" s="1"/>
  <c r="J27" i="1"/>
  <c r="H27" i="1"/>
  <c r="L26" i="1"/>
  <c r="Q26" i="1" s="1"/>
  <c r="R26" i="1" s="1"/>
  <c r="J26" i="1"/>
  <c r="H26" i="1"/>
  <c r="L25" i="1"/>
  <c r="P25" i="1" s="1"/>
  <c r="J25" i="1"/>
  <c r="H25" i="1"/>
  <c r="L24" i="1"/>
  <c r="Q24" i="1" s="1"/>
  <c r="R24" i="1" s="1"/>
  <c r="J24" i="1"/>
  <c r="H24" i="1"/>
  <c r="L23" i="1"/>
  <c r="P23" i="1" s="1"/>
  <c r="J23" i="1"/>
  <c r="H23" i="1"/>
  <c r="Q22" i="1"/>
  <c r="R22" i="1" s="1"/>
  <c r="L22" i="1"/>
  <c r="O22" i="1" s="1"/>
  <c r="J22" i="1"/>
  <c r="H22" i="1"/>
  <c r="L21" i="1"/>
  <c r="P21" i="1" s="1"/>
  <c r="J21" i="1"/>
  <c r="H21" i="1"/>
  <c r="Q20" i="1"/>
  <c r="R20" i="1" s="1"/>
  <c r="L20" i="1"/>
  <c r="O20" i="1" s="1"/>
  <c r="J20" i="1"/>
  <c r="H20" i="1"/>
  <c r="Q19" i="1"/>
  <c r="R19" i="1" s="1"/>
  <c r="L19" i="1"/>
  <c r="P19" i="1" s="1"/>
  <c r="J19" i="1"/>
  <c r="H19" i="1"/>
  <c r="Q18" i="1"/>
  <c r="R18" i="1" s="1"/>
  <c r="L18" i="1"/>
  <c r="O18" i="1" s="1"/>
  <c r="J18" i="1"/>
  <c r="H18" i="1"/>
  <c r="Q17" i="1"/>
  <c r="R17" i="1" s="1"/>
  <c r="L17" i="1"/>
  <c r="P17" i="1" s="1"/>
  <c r="J17" i="1"/>
  <c r="H17" i="1"/>
  <c r="Q16" i="1"/>
  <c r="R16" i="1" s="1"/>
  <c r="L16" i="1"/>
  <c r="O16" i="1" s="1"/>
  <c r="J16" i="1"/>
  <c r="H16" i="1"/>
  <c r="Q15" i="1"/>
  <c r="R15" i="1" s="1"/>
  <c r="L15" i="1"/>
  <c r="P15" i="1" s="1"/>
  <c r="J15" i="1"/>
  <c r="H15" i="1"/>
  <c r="Q14" i="1"/>
  <c r="R14" i="1" s="1"/>
  <c r="L14" i="1"/>
  <c r="O14" i="1" s="1"/>
  <c r="J14" i="1"/>
  <c r="H14" i="1"/>
  <c r="Q13" i="1"/>
  <c r="R13" i="1" s="1"/>
  <c r="L13" i="1"/>
  <c r="P13" i="1" s="1"/>
  <c r="J13" i="1"/>
  <c r="H13" i="1"/>
  <c r="Q12" i="1"/>
  <c r="R12" i="1" s="1"/>
  <c r="L12" i="1"/>
  <c r="O12" i="1" s="1"/>
  <c r="J12" i="1"/>
  <c r="H12" i="1"/>
  <c r="Q11" i="1"/>
  <c r="R11" i="1" s="1"/>
  <c r="L11" i="1"/>
  <c r="P11" i="1" s="1"/>
  <c r="J11" i="1"/>
  <c r="H11" i="1"/>
  <c r="Q10" i="1"/>
  <c r="R10" i="1" s="1"/>
  <c r="L10" i="1"/>
  <c r="O10" i="1" s="1"/>
  <c r="J10" i="1"/>
  <c r="H10" i="1"/>
  <c r="Q9" i="1"/>
  <c r="R9" i="1" s="1"/>
  <c r="L9" i="1"/>
  <c r="P9" i="1" s="1"/>
  <c r="J9" i="1"/>
  <c r="H9" i="1"/>
  <c r="Q8" i="1"/>
  <c r="R8" i="1" s="1"/>
  <c r="L8" i="1"/>
  <c r="O8" i="1" s="1"/>
  <c r="J8" i="1"/>
  <c r="H8" i="1"/>
  <c r="Q7" i="1"/>
  <c r="R7" i="1" s="1"/>
  <c r="L7" i="1"/>
  <c r="P7" i="1" s="1"/>
  <c r="J7" i="1"/>
  <c r="H7" i="1"/>
  <c r="Q6" i="1"/>
  <c r="R6" i="1" s="1"/>
  <c r="L6" i="1"/>
  <c r="O6" i="1" s="1"/>
  <c r="J6" i="1"/>
  <c r="H6" i="1"/>
  <c r="Q5" i="1"/>
  <c r="R5" i="1" s="1"/>
  <c r="L5" i="1"/>
  <c r="L42" i="1" s="1"/>
  <c r="J5" i="1"/>
  <c r="H5" i="1"/>
  <c r="H42" i="1" s="1"/>
  <c r="Q21" i="1" l="1"/>
  <c r="R21" i="1" s="1"/>
  <c r="Q23" i="1"/>
  <c r="R23" i="1" s="1"/>
  <c r="R42" i="1" s="1"/>
  <c r="Q25" i="1"/>
  <c r="R25" i="1" s="1"/>
  <c r="Q27" i="1"/>
  <c r="R27" i="1" s="1"/>
  <c r="Q29" i="1"/>
  <c r="R29" i="1" s="1"/>
  <c r="Q31" i="1"/>
  <c r="R31" i="1" s="1"/>
  <c r="Q33" i="1"/>
  <c r="R33" i="1" s="1"/>
  <c r="Q37" i="1"/>
  <c r="R37" i="1" s="1"/>
  <c r="Q39" i="1"/>
  <c r="R39" i="1" s="1"/>
  <c r="J42" i="1"/>
  <c r="O5" i="1"/>
  <c r="O7" i="1"/>
  <c r="O9" i="1"/>
  <c r="O11" i="1"/>
  <c r="O13" i="1"/>
  <c r="O15" i="1"/>
  <c r="O17" i="1"/>
  <c r="O19" i="1"/>
  <c r="O21" i="1"/>
  <c r="O23" i="1"/>
  <c r="O25" i="1"/>
  <c r="O27" i="1"/>
  <c r="O29" i="1"/>
  <c r="O31" i="1"/>
  <c r="O33" i="1"/>
  <c r="O35" i="1"/>
  <c r="O37" i="1"/>
  <c r="O39" i="1"/>
  <c r="R41" i="1"/>
  <c r="P6" i="1"/>
  <c r="P8" i="1"/>
  <c r="P12" i="1"/>
  <c r="P14" i="1"/>
  <c r="P16" i="1"/>
  <c r="P18" i="1"/>
  <c r="P20" i="1"/>
  <c r="P22" i="1"/>
  <c r="P24" i="1"/>
  <c r="P26" i="1"/>
  <c r="P28" i="1"/>
  <c r="P30" i="1"/>
  <c r="P32" i="1"/>
  <c r="P34" i="1"/>
  <c r="P36" i="1"/>
  <c r="P38" i="1"/>
  <c r="Q40" i="1"/>
  <c r="O41" i="1"/>
  <c r="Q41" i="1"/>
  <c r="P10" i="1"/>
  <c r="P5" i="1"/>
  <c r="O24" i="1"/>
  <c r="O26" i="1"/>
  <c r="O28" i="1"/>
  <c r="O30" i="1"/>
  <c r="O32" i="1"/>
  <c r="O36" i="1"/>
  <c r="O38" i="1"/>
  <c r="H40" i="1"/>
  <c r="J40" i="1"/>
  <c r="L40" i="1"/>
  <c r="H41" i="1"/>
  <c r="J41" i="1"/>
  <c r="L41" i="1"/>
  <c r="P41" i="1"/>
  <c r="O42" i="1" l="1"/>
  <c r="O40" i="1"/>
  <c r="Q42" i="1"/>
  <c r="R40" i="1"/>
  <c r="P42" i="1"/>
  <c r="P40" i="1"/>
</calcChain>
</file>

<file path=xl/sharedStrings.xml><?xml version="1.0" encoding="utf-8"?>
<sst xmlns="http://schemas.openxmlformats.org/spreadsheetml/2006/main" count="63" uniqueCount="63">
  <si>
    <t>Preise von Lithium-Ionen-Akkumulatoren für allgemeine Anwendungen (2015)</t>
  </si>
  <si>
    <t>Quelle</t>
  </si>
  <si>
    <t>Anwendung</t>
  </si>
  <si>
    <r>
      <rPr>
        <b/>
        <i/>
        <sz val="12"/>
        <color theme="1"/>
        <rFont val="Times New Roman"/>
        <family val="1"/>
      </rPr>
      <t>U</t>
    </r>
    <r>
      <rPr>
        <b/>
        <vertAlign val="subscript"/>
        <sz val="12"/>
        <color theme="1"/>
        <rFont val="Arial"/>
        <family val="2"/>
      </rPr>
      <t>N</t>
    </r>
  </si>
  <si>
    <t>Zyklen</t>
  </si>
  <si>
    <t>Max. Dauerstrom</t>
  </si>
  <si>
    <r>
      <rPr>
        <b/>
        <i/>
        <sz val="12"/>
        <color theme="1"/>
        <rFont val="Times New Roman"/>
        <family val="1"/>
      </rPr>
      <t>C</t>
    </r>
    <r>
      <rPr>
        <b/>
        <vertAlign val="subscript"/>
        <sz val="12"/>
        <color theme="1"/>
        <rFont val="Arial"/>
        <family val="2"/>
      </rPr>
      <t>N</t>
    </r>
  </si>
  <si>
    <t>m</t>
  </si>
  <si>
    <t>Preis</t>
  </si>
  <si>
    <t>Energie-dichte</t>
  </si>
  <si>
    <t>Speicherungskosten</t>
  </si>
  <si>
    <t>Zahl</t>
  </si>
  <si>
    <t>bei</t>
  </si>
  <si>
    <r>
      <rPr>
        <b/>
        <i/>
        <sz val="12"/>
        <color theme="1"/>
        <rFont val="Times New Roman"/>
        <family val="1"/>
      </rPr>
      <t>I</t>
    </r>
    <r>
      <rPr>
        <b/>
        <vertAlign val="subscript"/>
        <sz val="12"/>
        <color theme="1"/>
        <rFont val="Arial"/>
        <family val="2"/>
      </rPr>
      <t>aus</t>
    </r>
  </si>
  <si>
    <r>
      <rPr>
        <b/>
        <i/>
        <sz val="12"/>
        <color theme="1"/>
        <rFont val="Times New Roman"/>
        <family val="1"/>
      </rPr>
      <t>I</t>
    </r>
    <r>
      <rPr>
        <b/>
        <vertAlign val="subscript"/>
        <sz val="12"/>
        <color theme="1"/>
        <rFont val="Arial"/>
        <family val="2"/>
      </rPr>
      <t>ein</t>
    </r>
  </si>
  <si>
    <t>abs.</t>
  </si>
  <si>
    <t>spez.</t>
  </si>
  <si>
    <r>
      <rPr>
        <b/>
        <i/>
        <sz val="12"/>
        <color theme="1"/>
        <rFont val="Times New Roman"/>
        <family val="1"/>
      </rPr>
      <t>W</t>
    </r>
    <r>
      <rPr>
        <b/>
        <vertAlign val="subscript"/>
        <sz val="12"/>
        <color theme="1"/>
        <rFont val="Arial"/>
        <family val="2"/>
      </rPr>
      <t>ges</t>
    </r>
  </si>
  <si>
    <t>rel.</t>
  </si>
  <si>
    <t>http://shop.lipopower.de/LiNANOZ-Vision-V-LFP-12-3-30-Ah-128V-LiFePO4</t>
  </si>
  <si>
    <t>Ersatz für Bleibatterien, 12-V-Anwendungen mit moderater Stromentnahme. Leichte Bordstromversorgung für Segelflugzeuge mit höheren Lastströmen gegenüber Bleiakkus. USV Anlagen, Alarmanlagen. Nicht als Starterakku geeignet.</t>
  </si>
  <si>
    <t>http://shop.lipopower.de/LiNANOZ-Vision-V-LFP-12-45-45-Ah-128V-LiFePO4</t>
  </si>
  <si>
    <t>http://shop.lipopower.de/LiNANOZ-Air-5-Ah-128V-LiFepo4-Blue-Sky-Edition-mit-Ladezustandsanzeige</t>
  </si>
  <si>
    <t>http://shop.lipopower.de/LiNANOZ-Vision-V-LFP-12-5-5-Ah-128V-LiFePO4</t>
  </si>
  <si>
    <t>http://shop.lipopower.de/LiNANOZ-Air-85-Ah-128V-LiFepo4</t>
  </si>
  <si>
    <t>http://shop.lipopower.de/LiNANOZ-Air-9-Ah-128V-LiFepo4-Blue-Sky-Edition-mit-Ladezustandsanzeige</t>
  </si>
  <si>
    <t>http://shop.lipopower.de/LiNANOZ-Air-10-Ah-128V-LiFePo-Pack-SL-FHC-mit-Gehaeuse</t>
  </si>
  <si>
    <t>http://shop.lipopower.de/LiNANOZ-Air-12-Ah-128V-LiFepo4-ohne-Balanceranschluss</t>
  </si>
  <si>
    <t>http://shop.lipopower.de/LiNANOZ-Air-15-Ah-128V-LiFepo4-Blue-Sky-Edition-mit-Ladezustandsanzeige</t>
  </si>
  <si>
    <t>http://shop.lipopower.de/LiNANOZ-Air-20-Ah-128V-LiFePo-Pack-SL-FHC-mit-Gehaeuse</t>
  </si>
  <si>
    <t>http://shop.lipopower.de/LiNANOZ-Air-25-Ah-128V-LiFepo4-Blue-Sky-Edition-mit-Ladezustandsanzeige</t>
  </si>
  <si>
    <t>http://shop.lipopower.de/LiNANOZ-Solar-40-Ah-128V-LiFePO-SL-FTB-mit-Gehaeuse-und-PCM</t>
  </si>
  <si>
    <t>http://shop.lipopower.de/LiNANOZ-Solar-60-Ah-128V-LiFePO-SL-FTB-mit-Gehaeuse-und-PCM</t>
  </si>
  <si>
    <t>http://shop.lipopower.de/LiNANOZ-Solar-80-Ah-128V-LiFePO-SL-FTB-mit-Gehaeuse-und-PCM</t>
  </si>
  <si>
    <t>http://shop.lipopower.de/LiNANOZ-Solar-100-Ah-128V-LiFePO-SL-FTB-mit-Gehaeuse-und-PCM</t>
  </si>
  <si>
    <t>http://shop.lipopower.de/LiNANOZ-100-Ah-128V-LiFePO-SL-FOP-mit-Gehaeuse-und-PCM</t>
  </si>
  <si>
    <t>http://shop.lipopower.de/Winston-90-Ah-12V-LiFeYPO4-Batterie</t>
  </si>
  <si>
    <t>Allgemeine Anwendungen</t>
  </si>
  <si>
    <t>www.nothnagel-marine.de/product_info.php?info=p3648_GBS-LF12V20AH--LiFePO4-12-8V-20Ah-Batterie--Akku-Lithium--Li-Ion.html</t>
  </si>
  <si>
    <r>
      <t xml:space="preserve">Antrieb oder Versorgung: Elektroboote, Segelboote, Mover, Rollstühle, Elektro-Fahrräder, Motorroller, Elektroroller, </t>
    </r>
    <r>
      <rPr>
        <b/>
        <sz val="12"/>
        <color theme="5"/>
        <rFont val="Arial"/>
        <family val="2"/>
      </rPr>
      <t>Autos</t>
    </r>
    <r>
      <rPr>
        <sz val="12"/>
        <color theme="1"/>
        <rFont val="Arial"/>
        <family val="2"/>
      </rPr>
      <t>, Wohnwagen, Wohnmobile, GoKarts, Golf Carts, Scooter, Seegelflugzeuge, Modellbau</t>
    </r>
  </si>
  <si>
    <t>www.nothnagel-marine.de/product_info.php?info=p3726_GBS-LFP-3-2V20AH--Lithium--Li-Ion-Akku-LiFePO4-3-2V-20Ah-Batterie--Zelle.html</t>
  </si>
  <si>
    <t>www.nothnagel-marine.de/product_info.php?info=p3498_Winston-WB-LYP40AHA-Lithium--Li-Ion-Akku-LiFeYPO4-3-2V-40Ah-Batterie--Thundersky-TS-LFP40AHA--Thunder-Sky-TS-LYP40AHA-Zelle.html</t>
  </si>
  <si>
    <t>www.nothnagel-marine.de/product_info.php?info=p3503_Winston-WB-LYP60AHA-Lithium--Li-Ion-Akku-LiFeYPO4-3-2V-60Ah-Batterie--Thundersky-TS-LFP60AHA--Thunder-Sky-TS-LYP60AHA-Zelle.html</t>
  </si>
  <si>
    <t>www.nothnagel-marine.de/product_info.php?info=p3504_Winston-WB-LYP90AHA---Li-Ion-Akku-LiFeYPO4-3-2V-90Ah-Batterie--Thundersky-TS-LFP90AHA--Thunder-Sky-TS-LYP90AHA-Zelle.html</t>
  </si>
  <si>
    <t>www.nothnagel-marine.de/product_info.php?info=p3509_Winston-WB-LYP100AHA-Lithium--LiIon-Akku--LiFeYPO4-3-2V-100Ah-Batterie--Thundersky-TS-LFP100AHA--Thunder-Sky-TS-LYP100AHA-Zelle.html</t>
  </si>
  <si>
    <t>www.nothnagel-marine.de/product_info.php?info=p3510_Winston-WB-LYP160AHA-Lithium--Li-Ion-Akku--LiFeYPO4-3-2V-160Ah-Batterie--Thundersky-TS-LFP160AHA--Thunder-Sky-TS-LYP160AHA-Zelle.html</t>
  </si>
  <si>
    <t>www.nothnagel-marine.de/product_info.php?info=p3511_Winston-WB-LYP200AHA-Lithium--Li-Ion-Akku--LiFeYPO4-3-2V-200Ah-Batterie--Thundersky-TS-LFP200AHA--Thunder-Sky-TS-LYP200AHA-Zelle--Wide.html</t>
  </si>
  <si>
    <t>www.nothnagel-marine.de/product_info.php?info=p3666_Winston-WB-LYP300AHA-Lithium--Li-Ion-Akku--LiFeYPO4-3-2V-300Ah-Batterie--Thundersky-TS-LFP300AHA--Thunder-Sky-TS-LYP300AHA-Zelle--Wide.html</t>
  </si>
  <si>
    <t>www.nothnagel-marine.de/product_info.php?info=p3668_Winston-WB-LYP400AHA-Lithium--Li-Ion-Akku--LiFeYPO4-3-2V-400Ah-Batterie--Thundersky-TS-LFP400AHA--Thunder-Sky-TS-LYP400AHA-Zelle--Wide.html</t>
  </si>
  <si>
    <t>www.nothnagel-marine.de/product_info.php?info=p3722_Winston-WB-LYP700AHA-Lithium--Li-Ion-Akku--LiFeYPO4-3-2V-700Ah-Batterie--Thundersky-TS-LFP700AHA--Thunder-Sky-TS-LYP700AHA-Zelle--Wide.html</t>
  </si>
  <si>
    <t>www.nothnagel-marine.de/product_info.php?info=p3721_Winston-WB-LYP1000AHA-Lithium--Li-Ion-Akku--LiFeYPO4-3-2V-1000Ah-Batterie--Thundersky-TS-LFP1000AHA--Thunder-Sky-TS-LYP1000AHA-Zelle--Wide.html</t>
  </si>
  <si>
    <t>www.accushop.at/products/de/Akkus/Akku-nach-System/Li-Ion/AccuPower-Akku-fuer-E-Bike-36V-Li-Ion-inkl-Zubehoer-10-4Ah.html?XTCsid=d2cd1e7478d35cb815180ff823dd3765</t>
  </si>
  <si>
    <t>Elektro-Fahrräder</t>
  </si>
  <si>
    <t>www.elektrofahrrad-einfach.de/products/Einzelkomponenten/Akkus/BionX-Lithium-Ionen-Akku-24V-10Ah.html?refID=GOOGLE_RSS_FEED_REFID&amp;gclid=CMmIy-O1tcUCFUQUwwodw2oAwg</t>
  </si>
  <si>
    <t>Für 30 ... 65 km</t>
  </si>
  <si>
    <t>www.conrad.de/ce/de/product/251474/Vision-Lithium-Eisen-Phosphat-Akku-12-V-25-Ah-L-x-B-x-H-166-x-175-x-125-mm?ref=list</t>
  </si>
  <si>
    <t>„Extrem hochstromfest, schnell ladefähig“. Austauschbar gegen Blei-Akkus (auch Ladegerät).</t>
  </si>
  <si>
    <t>www.conrad.de/ce/de/product/251473/Vision-Lithium-Eisen-Phosphat-Akku-12-V-17-Ah-L-x-B-x-H-181-x-77-x-167-mm?ref=list</t>
  </si>
  <si>
    <t>www.conrad.de/ce/de/product/251472/Vision-Lithium-Eisen-Phosphat-Akku-12-V-15-Ah-L-x-B-x-H-150-x-98-x-101-mm?ref=list</t>
  </si>
  <si>
    <t>www.conrad.de/ce/de/product/251471/Vision-Lithium-Eisen-Phosphat-Akku-12-V-10-Ah-L-x-B-x-H-150-x-65-x-107-mm?ref=list</t>
  </si>
  <si>
    <t>Minimum</t>
  </si>
  <si>
    <t>Mittelwert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</si>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</sst>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&quot; V&quot;"/>
    <numFmt numFmtId="165" formatCode="0.00&quot; A&quot;"/>
    <numFmt numFmtId="166" formatCode="0.00&quot; * C&quot;"/>
    <numFmt numFmtId="167" formatCode="0&quot; Ah&quot;"/>
    <numFmt numFmtId="168" formatCode="0.0&quot; Wh&quot;"/>
    <numFmt numFmtId="169" formatCode="0.00&quot; kg&quot;"/>
    <numFmt numFmtId="170" formatCode="#,##0.00\ &quot;€&quot;"/>
    <numFmt numFmtId="171" formatCode="0&quot; €/kWh&quot;"/>
    <numFmt numFmtId="172" formatCode="0.00&quot; Wh/kg&quot;"/>
    <numFmt numFmtId="173" formatCode="0&quot; kWh&quot;"/>
    <numFmt numFmtId="174" formatCode="0.00&quot; ct/kWh&quot;"/>
    <numFmt numFmtId="175" formatCode="0.00&quot; Ah&quot;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vertAlign val="subscript"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5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0" fillId="0" borderId="0" xfId="0" applyFont="1">
      <alignment vertical="center"/>
    </xf>
    <xf numFmtId="164" fontId="0" fillId="0" borderId="0" xfId="0" applyNumberFormat="1" applyFont="1">
      <alignment vertical="center"/>
    </xf>
    <xf numFmtId="1" fontId="0" fillId="0" borderId="0" xfId="0" applyNumberFormat="1" applyFont="1">
      <alignment vertical="center"/>
    </xf>
    <xf numFmtId="9" fontId="0" fillId="0" borderId="0" xfId="1" applyFont="1" applyAlignment="1">
      <alignment vertical="center"/>
    </xf>
    <xf numFmtId="165" fontId="0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/>
    </xf>
    <xf numFmtId="167" fontId="0" fillId="0" borderId="0" xfId="0" applyNumberFormat="1" applyFont="1">
      <alignment vertical="center"/>
    </xf>
    <xf numFmtId="168" fontId="0" fillId="0" borderId="0" xfId="0" applyNumberFormat="1" applyFont="1">
      <alignment vertical="center"/>
    </xf>
    <xf numFmtId="169" fontId="0" fillId="0" borderId="0" xfId="0" applyNumberFormat="1" applyFont="1">
      <alignment vertical="center"/>
    </xf>
    <xf numFmtId="170" fontId="0" fillId="0" borderId="0" xfId="0" applyNumberFormat="1" applyFont="1">
      <alignment vertical="center"/>
    </xf>
    <xf numFmtId="171" fontId="0" fillId="0" borderId="0" xfId="0" applyNumberFormat="1" applyFont="1">
      <alignment vertical="center"/>
    </xf>
    <xf numFmtId="172" fontId="0" fillId="0" borderId="0" xfId="0" applyNumberFormat="1" applyFont="1">
      <alignment vertical="center"/>
    </xf>
    <xf numFmtId="173" fontId="0" fillId="0" borderId="0" xfId="0" applyNumberFormat="1" applyFont="1">
      <alignment vertical="center"/>
    </xf>
    <xf numFmtId="174" fontId="0" fillId="0" borderId="0" xfId="0" applyNumberFormat="1" applyFo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164" fontId="2" fillId="0" borderId="2" xfId="0" applyNumberFormat="1" applyFont="1" applyBorder="1" applyAlignment="1">
      <alignment horizontal="centerContinuous" vertical="center"/>
    </xf>
    <xf numFmtId="1" fontId="2" fillId="0" borderId="2" xfId="0" applyNumberFormat="1" applyFont="1" applyBorder="1" applyAlignment="1">
      <alignment horizontal="centerContinuous" vertical="center"/>
    </xf>
    <xf numFmtId="9" fontId="2" fillId="0" borderId="2" xfId="1" applyFont="1" applyBorder="1" applyAlignment="1">
      <alignment horizontal="centerContinuous" vertical="center"/>
    </xf>
    <xf numFmtId="165" fontId="2" fillId="0" borderId="2" xfId="1" applyNumberFormat="1" applyFont="1" applyBorder="1" applyAlignment="1">
      <alignment horizontal="centerContinuous" vertical="center"/>
    </xf>
    <xf numFmtId="166" fontId="2" fillId="0" borderId="2" xfId="1" applyNumberFormat="1" applyFont="1" applyBorder="1" applyAlignment="1">
      <alignment horizontal="centerContinuous" vertical="center"/>
    </xf>
    <xf numFmtId="167" fontId="2" fillId="0" borderId="2" xfId="0" applyNumberFormat="1" applyFont="1" applyBorder="1" applyAlignment="1">
      <alignment horizontal="centerContinuous" vertical="center"/>
    </xf>
    <xf numFmtId="168" fontId="2" fillId="0" borderId="2" xfId="0" applyNumberFormat="1" applyFont="1" applyBorder="1" applyAlignment="1">
      <alignment horizontal="centerContinuous" vertical="center"/>
    </xf>
    <xf numFmtId="169" fontId="2" fillId="0" borderId="2" xfId="0" applyNumberFormat="1" applyFont="1" applyBorder="1" applyAlignment="1">
      <alignment horizontal="centerContinuous" vertical="center"/>
    </xf>
    <xf numFmtId="170" fontId="2" fillId="0" borderId="2" xfId="0" applyNumberFormat="1" applyFont="1" applyBorder="1" applyAlignment="1">
      <alignment horizontal="centerContinuous" vertical="center"/>
    </xf>
    <xf numFmtId="171" fontId="2" fillId="0" borderId="2" xfId="0" applyNumberFormat="1" applyFont="1" applyBorder="1" applyAlignment="1">
      <alignment horizontal="centerContinuous" vertical="center"/>
    </xf>
    <xf numFmtId="172" fontId="2" fillId="0" borderId="2" xfId="0" applyNumberFormat="1" applyFont="1" applyBorder="1" applyAlignment="1">
      <alignment horizontal="centerContinuous" vertical="center"/>
    </xf>
    <xf numFmtId="173" fontId="2" fillId="0" borderId="2" xfId="0" applyNumberFormat="1" applyFont="1" applyBorder="1">
      <alignment vertical="center"/>
    </xf>
    <xf numFmtId="174" fontId="2" fillId="0" borderId="3" xfId="0" applyNumberFormat="1" applyFont="1" applyBorder="1">
      <alignment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Continuous" vertical="center"/>
    </xf>
    <xf numFmtId="9" fontId="3" fillId="0" borderId="8" xfId="1" applyFont="1" applyBorder="1" applyAlignment="1">
      <alignment horizontal="centerContinuous" vertical="center"/>
    </xf>
    <xf numFmtId="165" fontId="3" fillId="0" borderId="7" xfId="1" applyNumberFormat="1" applyFont="1" applyBorder="1" applyAlignment="1">
      <alignment horizontal="centerContinuous" vertical="center"/>
    </xf>
    <xf numFmtId="166" fontId="3" fillId="0" borderId="9" xfId="1" applyNumberFormat="1" applyFont="1" applyBorder="1" applyAlignment="1">
      <alignment horizontal="centerContinuous" vertical="center"/>
    </xf>
    <xf numFmtId="165" fontId="3" fillId="0" borderId="9" xfId="1" applyNumberFormat="1" applyFont="1" applyBorder="1" applyAlignment="1">
      <alignment horizontal="centerContinuous" vertical="center"/>
    </xf>
    <xf numFmtId="166" fontId="3" fillId="0" borderId="8" xfId="1" applyNumberFormat="1" applyFont="1" applyBorder="1" applyAlignment="1">
      <alignment horizontal="centerContinuous" vertical="center"/>
    </xf>
    <xf numFmtId="170" fontId="3" fillId="0" borderId="10" xfId="0" applyNumberFormat="1" applyFont="1" applyBorder="1" applyAlignment="1">
      <alignment horizontal="centerContinuous" vertical="center"/>
    </xf>
    <xf numFmtId="171" fontId="3" fillId="0" borderId="11" xfId="0" applyNumberFormat="1" applyFont="1" applyBorder="1" applyAlignment="1">
      <alignment horizontal="centerContinuous" vertical="center"/>
    </xf>
    <xf numFmtId="173" fontId="3" fillId="0" borderId="10" xfId="0" applyNumberFormat="1" applyFont="1" applyBorder="1" applyAlignment="1">
      <alignment horizontal="centerContinuous" vertical="center"/>
    </xf>
    <xf numFmtId="174" fontId="3" fillId="0" borderId="12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Continuous" vertical="center"/>
    </xf>
    <xf numFmtId="166" fontId="3" fillId="0" borderId="19" xfId="0" applyNumberFormat="1" applyFont="1" applyBorder="1" applyAlignment="1">
      <alignment horizontal="centerContinuous" vertical="center"/>
    </xf>
    <xf numFmtId="165" fontId="3" fillId="0" borderId="20" xfId="0" applyNumberFormat="1" applyFont="1" applyBorder="1" applyAlignment="1">
      <alignment horizontal="centerContinuous" vertical="center"/>
    </xf>
    <xf numFmtId="166" fontId="3" fillId="0" borderId="21" xfId="0" applyNumberFormat="1" applyFont="1" applyBorder="1" applyAlignment="1">
      <alignment horizontal="centerContinuous" vertical="center"/>
    </xf>
    <xf numFmtId="170" fontId="3" fillId="0" borderId="22" xfId="0" applyNumberFormat="1" applyFont="1" applyBorder="1" applyAlignment="1">
      <alignment horizontal="center" vertical="center"/>
    </xf>
    <xf numFmtId="171" fontId="3" fillId="0" borderId="23" xfId="0" applyNumberFormat="1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164" fontId="0" fillId="0" borderId="26" xfId="0" applyNumberFormat="1" applyFont="1" applyBorder="1">
      <alignment vertical="center"/>
    </xf>
    <xf numFmtId="1" fontId="6" fillId="0" borderId="27" xfId="0" applyNumberFormat="1" applyFont="1" applyBorder="1">
      <alignment vertical="center"/>
    </xf>
    <xf numFmtId="9" fontId="6" fillId="0" borderId="28" xfId="1" applyFont="1" applyBorder="1" applyAlignment="1">
      <alignment vertical="center"/>
    </xf>
    <xf numFmtId="165" fontId="6" fillId="0" borderId="10" xfId="1" applyNumberFormat="1" applyFont="1" applyBorder="1" applyAlignment="1">
      <alignment vertical="center"/>
    </xf>
    <xf numFmtId="166" fontId="6" fillId="0" borderId="29" xfId="1" applyNumberFormat="1" applyFont="1" applyBorder="1" applyAlignment="1">
      <alignment vertical="center"/>
    </xf>
    <xf numFmtId="165" fontId="6" fillId="0" borderId="30" xfId="1" applyNumberFormat="1" applyFont="1" applyBorder="1" applyAlignment="1">
      <alignment vertical="center"/>
    </xf>
    <xf numFmtId="166" fontId="6" fillId="0" borderId="11" xfId="1" applyNumberFormat="1" applyFont="1" applyBorder="1" applyAlignment="1">
      <alignment vertical="center"/>
    </xf>
    <xf numFmtId="167" fontId="0" fillId="0" borderId="10" xfId="0" applyNumberFormat="1" applyFont="1" applyBorder="1">
      <alignment vertical="center"/>
    </xf>
    <xf numFmtId="168" fontId="0" fillId="0" borderId="11" xfId="0" applyNumberFormat="1" applyFont="1" applyBorder="1">
      <alignment vertical="center"/>
    </xf>
    <xf numFmtId="169" fontId="0" fillId="0" borderId="26" xfId="0" applyNumberFormat="1" applyFont="1" applyBorder="1">
      <alignment vertical="center"/>
    </xf>
    <xf numFmtId="170" fontId="0" fillId="0" borderId="10" xfId="0" applyNumberFormat="1" applyFont="1" applyBorder="1">
      <alignment vertical="center"/>
    </xf>
    <xf numFmtId="171" fontId="0" fillId="0" borderId="11" xfId="0" applyNumberFormat="1" applyFont="1" applyBorder="1">
      <alignment vertical="center"/>
    </xf>
    <xf numFmtId="172" fontId="0" fillId="0" borderId="26" xfId="0" applyNumberFormat="1" applyFont="1" applyBorder="1">
      <alignment vertical="center"/>
    </xf>
    <xf numFmtId="173" fontId="0" fillId="0" borderId="10" xfId="0" applyNumberFormat="1" applyFont="1" applyBorder="1">
      <alignment vertical="center"/>
    </xf>
    <xf numFmtId="174" fontId="0" fillId="0" borderId="12" xfId="0" applyNumberFormat="1" applyFont="1" applyBorder="1">
      <alignment vertical="center"/>
    </xf>
    <xf numFmtId="0" fontId="0" fillId="0" borderId="31" xfId="0" applyFont="1" applyBorder="1">
      <alignment vertical="center"/>
    </xf>
    <xf numFmtId="164" fontId="0" fillId="0" borderId="32" xfId="0" applyNumberFormat="1" applyFont="1" applyBorder="1">
      <alignment vertical="center"/>
    </xf>
    <xf numFmtId="1" fontId="0" fillId="0" borderId="33" xfId="0" applyNumberFormat="1" applyFont="1" applyBorder="1">
      <alignment vertical="center"/>
    </xf>
    <xf numFmtId="9" fontId="0" fillId="0" borderId="34" xfId="1" applyFont="1" applyBorder="1" applyAlignment="1">
      <alignment vertical="center"/>
    </xf>
    <xf numFmtId="165" fontId="0" fillId="0" borderId="35" xfId="1" applyNumberFormat="1" applyFont="1" applyBorder="1" applyAlignment="1">
      <alignment vertical="center"/>
    </xf>
    <xf numFmtId="166" fontId="6" fillId="0" borderId="36" xfId="1" applyNumberFormat="1" applyFont="1" applyBorder="1" applyAlignment="1">
      <alignment vertical="center"/>
    </xf>
    <xf numFmtId="165" fontId="0" fillId="0" borderId="37" xfId="1" applyNumberFormat="1" applyFont="1" applyBorder="1" applyAlignment="1">
      <alignment vertical="center"/>
    </xf>
    <xf numFmtId="166" fontId="6" fillId="0" borderId="38" xfId="1" applyNumberFormat="1" applyFont="1" applyBorder="1" applyAlignment="1">
      <alignment vertical="center"/>
    </xf>
    <xf numFmtId="167" fontId="0" fillId="0" borderId="35" xfId="0" applyNumberFormat="1" applyFont="1" applyBorder="1">
      <alignment vertical="center"/>
    </xf>
    <xf numFmtId="168" fontId="0" fillId="0" borderId="38" xfId="0" applyNumberFormat="1" applyFont="1" applyBorder="1">
      <alignment vertical="center"/>
    </xf>
    <xf numFmtId="169" fontId="0" fillId="0" borderId="32" xfId="0" applyNumberFormat="1" applyFont="1" applyBorder="1">
      <alignment vertical="center"/>
    </xf>
    <xf numFmtId="170" fontId="0" fillId="0" borderId="35" xfId="0" applyNumberFormat="1" applyFont="1" applyBorder="1">
      <alignment vertical="center"/>
    </xf>
    <xf numFmtId="171" fontId="0" fillId="0" borderId="38" xfId="0" applyNumberFormat="1" applyFont="1" applyBorder="1">
      <alignment vertical="center"/>
    </xf>
    <xf numFmtId="172" fontId="0" fillId="0" borderId="32" xfId="0" applyNumberFormat="1" applyFont="1" applyBorder="1">
      <alignment vertical="center"/>
    </xf>
    <xf numFmtId="173" fontId="0" fillId="0" borderId="35" xfId="0" applyNumberFormat="1" applyFont="1" applyBorder="1">
      <alignment vertical="center"/>
    </xf>
    <xf numFmtId="174" fontId="0" fillId="0" borderId="39" xfId="0" applyNumberFormat="1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40" xfId="0" applyFont="1" applyBorder="1">
      <alignment vertical="center"/>
    </xf>
    <xf numFmtId="164" fontId="0" fillId="0" borderId="41" xfId="0" applyNumberFormat="1" applyFont="1" applyBorder="1">
      <alignment vertical="center"/>
    </xf>
    <xf numFmtId="1" fontId="0" fillId="0" borderId="42" xfId="0" applyNumberFormat="1" applyFont="1" applyBorder="1">
      <alignment vertical="center"/>
    </xf>
    <xf numFmtId="9" fontId="0" fillId="0" borderId="43" xfId="1" applyFont="1" applyBorder="1" applyAlignment="1">
      <alignment vertical="center"/>
    </xf>
    <xf numFmtId="165" fontId="0" fillId="0" borderId="22" xfId="1" applyNumberFormat="1" applyFont="1" applyBorder="1" applyAlignment="1">
      <alignment vertical="center"/>
    </xf>
    <xf numFmtId="166" fontId="6" fillId="0" borderId="44" xfId="1" applyNumberFormat="1" applyFont="1" applyBorder="1" applyAlignment="1">
      <alignment vertical="center"/>
    </xf>
    <xf numFmtId="165" fontId="0" fillId="0" borderId="45" xfId="1" applyNumberFormat="1" applyFont="1" applyBorder="1" applyAlignment="1">
      <alignment vertical="center"/>
    </xf>
    <xf numFmtId="166" fontId="6" fillId="0" borderId="23" xfId="1" applyNumberFormat="1" applyFont="1" applyBorder="1" applyAlignment="1">
      <alignment vertical="center"/>
    </xf>
    <xf numFmtId="167" fontId="0" fillId="0" borderId="22" xfId="0" applyNumberFormat="1" applyFont="1" applyBorder="1">
      <alignment vertical="center"/>
    </xf>
    <xf numFmtId="168" fontId="0" fillId="0" borderId="23" xfId="0" applyNumberFormat="1" applyFont="1" applyBorder="1">
      <alignment vertical="center"/>
    </xf>
    <xf numFmtId="169" fontId="0" fillId="0" borderId="41" xfId="0" applyNumberFormat="1" applyFont="1" applyBorder="1">
      <alignment vertical="center"/>
    </xf>
    <xf numFmtId="170" fontId="0" fillId="0" borderId="22" xfId="0" applyNumberFormat="1" applyFont="1" applyBorder="1">
      <alignment vertical="center"/>
    </xf>
    <xf numFmtId="171" fontId="0" fillId="0" borderId="23" xfId="0" applyNumberFormat="1" applyFont="1" applyBorder="1">
      <alignment vertical="center"/>
    </xf>
    <xf numFmtId="172" fontId="0" fillId="0" borderId="41" xfId="0" applyNumberFormat="1" applyFont="1" applyBorder="1">
      <alignment vertical="center"/>
    </xf>
    <xf numFmtId="173" fontId="0" fillId="0" borderId="22" xfId="0" applyNumberFormat="1" applyFont="1" applyBorder="1">
      <alignment vertical="center"/>
    </xf>
    <xf numFmtId="174" fontId="0" fillId="0" borderId="24" xfId="0" applyNumberFormat="1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164" fontId="3" fillId="0" borderId="48" xfId="0" applyNumberFormat="1" applyFont="1" applyBorder="1" applyAlignment="1">
      <alignment horizontal="right" vertical="center"/>
    </xf>
    <xf numFmtId="1" fontId="3" fillId="0" borderId="49" xfId="0" applyNumberFormat="1" applyFont="1" applyBorder="1">
      <alignment vertical="center"/>
    </xf>
    <xf numFmtId="9" fontId="3" fillId="0" borderId="50" xfId="1" applyFont="1" applyBorder="1" applyAlignment="1">
      <alignment vertical="center"/>
    </xf>
    <xf numFmtId="165" fontId="3" fillId="0" borderId="7" xfId="1" applyNumberFormat="1" applyFont="1" applyBorder="1" applyAlignment="1">
      <alignment vertical="center"/>
    </xf>
    <xf numFmtId="166" fontId="8" fillId="0" borderId="51" xfId="1" applyNumberFormat="1" applyFont="1" applyBorder="1" applyAlignment="1">
      <alignment vertical="center"/>
    </xf>
    <xf numFmtId="165" fontId="3" fillId="0" borderId="52" xfId="1" applyNumberFormat="1" applyFont="1" applyBorder="1" applyAlignment="1">
      <alignment vertical="center"/>
    </xf>
    <xf numFmtId="166" fontId="8" fillId="0" borderId="8" xfId="1" applyNumberFormat="1" applyFont="1" applyBorder="1" applyAlignment="1">
      <alignment vertical="center"/>
    </xf>
    <xf numFmtId="167" fontId="3" fillId="0" borderId="7" xfId="0" applyNumberFormat="1" applyFont="1" applyBorder="1">
      <alignment vertical="center"/>
    </xf>
    <xf numFmtId="168" fontId="3" fillId="0" borderId="8" xfId="0" applyNumberFormat="1" applyFont="1" applyBorder="1">
      <alignment vertical="center"/>
    </xf>
    <xf numFmtId="169" fontId="3" fillId="0" borderId="53" xfId="0" applyNumberFormat="1" applyFont="1" applyBorder="1">
      <alignment vertical="center"/>
    </xf>
    <xf numFmtId="170" fontId="3" fillId="0" borderId="7" xfId="0" applyNumberFormat="1" applyFont="1" applyBorder="1">
      <alignment vertical="center"/>
    </xf>
    <xf numFmtId="171" fontId="3" fillId="0" borderId="8" xfId="0" applyNumberFormat="1" applyFont="1" applyBorder="1">
      <alignment vertical="center"/>
    </xf>
    <xf numFmtId="172" fontId="3" fillId="0" borderId="53" xfId="0" applyNumberFormat="1" applyFont="1" applyBorder="1">
      <alignment vertical="center"/>
    </xf>
    <xf numFmtId="173" fontId="3" fillId="0" borderId="7" xfId="0" applyNumberFormat="1" applyFont="1" applyBorder="1">
      <alignment vertical="center"/>
    </xf>
    <xf numFmtId="174" fontId="3" fillId="0" borderId="54" xfId="0" applyNumberFormat="1" applyFont="1" applyBorder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164" fontId="3" fillId="0" borderId="57" xfId="0" applyNumberFormat="1" applyFont="1" applyBorder="1" applyAlignment="1">
      <alignment horizontal="right" vertical="center"/>
    </xf>
    <xf numFmtId="1" fontId="3" fillId="0" borderId="58" xfId="0" applyNumberFormat="1" applyFont="1" applyBorder="1">
      <alignment vertical="center"/>
    </xf>
    <xf numFmtId="9" fontId="3" fillId="0" borderId="59" xfId="1" applyFont="1" applyBorder="1" applyAlignment="1">
      <alignment vertical="center"/>
    </xf>
    <xf numFmtId="165" fontId="3" fillId="0" borderId="60" xfId="1" applyNumberFormat="1" applyFont="1" applyBorder="1" applyAlignment="1">
      <alignment vertical="center"/>
    </xf>
    <xf numFmtId="166" fontId="8" fillId="0" borderId="61" xfId="1" applyNumberFormat="1" applyFont="1" applyBorder="1" applyAlignment="1">
      <alignment vertical="center"/>
    </xf>
    <xf numFmtId="165" fontId="3" fillId="0" borderId="62" xfId="1" applyNumberFormat="1" applyFont="1" applyBorder="1" applyAlignment="1">
      <alignment vertical="center"/>
    </xf>
    <xf numFmtId="166" fontId="8" fillId="0" borderId="63" xfId="1" applyNumberFormat="1" applyFont="1" applyBorder="1" applyAlignment="1">
      <alignment vertical="center"/>
    </xf>
    <xf numFmtId="167" fontId="3" fillId="0" borderId="60" xfId="0" applyNumberFormat="1" applyFont="1" applyBorder="1">
      <alignment vertical="center"/>
    </xf>
    <xf numFmtId="168" fontId="3" fillId="0" borderId="63" xfId="0" applyNumberFormat="1" applyFont="1" applyBorder="1">
      <alignment vertical="center"/>
    </xf>
    <xf numFmtId="169" fontId="3" fillId="0" borderId="64" xfId="0" applyNumberFormat="1" applyFont="1" applyBorder="1">
      <alignment vertical="center"/>
    </xf>
    <xf numFmtId="170" fontId="3" fillId="0" borderId="60" xfId="0" applyNumberFormat="1" applyFont="1" applyBorder="1">
      <alignment vertical="center"/>
    </xf>
    <xf numFmtId="171" fontId="3" fillId="0" borderId="63" xfId="0" applyNumberFormat="1" applyFont="1" applyBorder="1">
      <alignment vertical="center"/>
    </xf>
    <xf numFmtId="172" fontId="3" fillId="0" borderId="64" xfId="0" applyNumberFormat="1" applyFont="1" applyBorder="1">
      <alignment vertical="center"/>
    </xf>
    <xf numFmtId="173" fontId="3" fillId="0" borderId="60" xfId="0" applyNumberFormat="1" applyFont="1" applyBorder="1">
      <alignment vertical="center"/>
    </xf>
    <xf numFmtId="174" fontId="3" fillId="0" borderId="65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66" xfId="0" applyFont="1" applyBorder="1">
      <alignment vertical="center"/>
    </xf>
    <xf numFmtId="0" fontId="3" fillId="0" borderId="67" xfId="0" applyFont="1" applyBorder="1">
      <alignment vertical="center"/>
    </xf>
    <xf numFmtId="164" fontId="3" fillId="0" borderId="68" xfId="0" applyNumberFormat="1" applyFont="1" applyBorder="1" applyAlignment="1">
      <alignment horizontal="right" vertical="center"/>
    </xf>
    <xf numFmtId="1" fontId="3" fillId="0" borderId="69" xfId="0" applyNumberFormat="1" applyFont="1" applyBorder="1">
      <alignment vertical="center"/>
    </xf>
    <xf numFmtId="9" fontId="3" fillId="0" borderId="70" xfId="1" applyFont="1" applyBorder="1" applyAlignment="1">
      <alignment vertical="center"/>
    </xf>
    <xf numFmtId="165" fontId="3" fillId="0" borderId="71" xfId="1" applyNumberFormat="1" applyFont="1" applyBorder="1" applyAlignment="1">
      <alignment vertical="center"/>
    </xf>
    <xf numFmtId="166" fontId="8" fillId="0" borderId="72" xfId="1" applyNumberFormat="1" applyFont="1" applyBorder="1" applyAlignment="1">
      <alignment vertical="center"/>
    </xf>
    <xf numFmtId="165" fontId="3" fillId="0" borderId="73" xfId="1" applyNumberFormat="1" applyFont="1" applyBorder="1" applyAlignment="1">
      <alignment vertical="center"/>
    </xf>
    <xf numFmtId="166" fontId="8" fillId="0" borderId="74" xfId="1" applyNumberFormat="1" applyFont="1" applyBorder="1" applyAlignment="1">
      <alignment vertical="center"/>
    </xf>
    <xf numFmtId="167" fontId="3" fillId="0" borderId="71" xfId="0" applyNumberFormat="1" applyFont="1" applyBorder="1">
      <alignment vertical="center"/>
    </xf>
    <xf numFmtId="168" fontId="3" fillId="0" borderId="74" xfId="0" applyNumberFormat="1" applyFont="1" applyBorder="1">
      <alignment vertical="center"/>
    </xf>
    <xf numFmtId="169" fontId="3" fillId="0" borderId="75" xfId="0" applyNumberFormat="1" applyFont="1" applyBorder="1">
      <alignment vertical="center"/>
    </xf>
    <xf numFmtId="170" fontId="3" fillId="0" borderId="71" xfId="0" applyNumberFormat="1" applyFont="1" applyBorder="1">
      <alignment vertical="center"/>
    </xf>
    <xf numFmtId="171" fontId="3" fillId="0" borderId="74" xfId="0" applyNumberFormat="1" applyFont="1" applyBorder="1">
      <alignment vertical="center"/>
    </xf>
    <xf numFmtId="172" fontId="3" fillId="0" borderId="75" xfId="0" applyNumberFormat="1" applyFont="1" applyBorder="1">
      <alignment vertical="center"/>
    </xf>
    <xf numFmtId="173" fontId="3" fillId="0" borderId="71" xfId="0" applyNumberFormat="1" applyFont="1" applyBorder="1">
      <alignment vertical="center"/>
    </xf>
    <xf numFmtId="174" fontId="3" fillId="0" borderId="76" xfId="0" applyNumberFormat="1" applyFont="1" applyBorder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75" fontId="3" fillId="0" borderId="6" xfId="0" applyNumberFormat="1" applyFont="1" applyBorder="1" applyAlignment="1">
      <alignment horizontal="center" vertical="center"/>
    </xf>
    <xf numFmtId="175" fontId="3" fillId="0" borderId="15" xfId="0" applyNumberFormat="1" applyFont="1" applyBorder="1" applyAlignment="1">
      <alignment horizontal="center" vertical="center"/>
    </xf>
    <xf numFmtId="169" fontId="4" fillId="0" borderId="6" xfId="0" applyNumberFormat="1" applyFont="1" applyBorder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rtr&#228;ge/BahnEffizienz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e&amp;Leistung"/>
      <sheetName val="BestandTab"/>
      <sheetName val="BestandDia"/>
      <sheetName val="Bahn&amp;AutoTab"/>
      <sheetName val="Bahn&amp;AutoDia1"/>
      <sheetName val="Bahn&amp;AutoDia2"/>
      <sheetName val="Bahn&amp;AutoDia3"/>
      <sheetName val="Fahren&amp;BremsenTab"/>
      <sheetName val="Fahren&amp;BremsenDia1"/>
      <sheetName val="Fahren&amp;BremsenDia2"/>
      <sheetName val="Fahren&amp;BremsenDia3"/>
      <sheetName val="Fahren&amp;BremsenDia4"/>
      <sheetName val="Fahren&amp;BremsenDia5"/>
      <sheetName val="E&amp;Diesel"/>
      <sheetName val="BR515&amp;Tesla"/>
      <sheetName val="eb2010-10S.481"/>
    </sheetNames>
    <sheetDataSet>
      <sheetData sheetId="0"/>
      <sheetData sheetId="1"/>
      <sheetData sheetId="2" refreshError="1"/>
      <sheetData sheetId="3">
        <row r="7">
          <cell r="C7">
            <v>0.37</v>
          </cell>
          <cell r="D7">
            <v>2</v>
          </cell>
        </row>
      </sheetData>
      <sheetData sheetId="4" refreshError="1"/>
      <sheetData sheetId="5" refreshError="1"/>
      <sheetData sheetId="6" refreshError="1"/>
      <sheetData sheetId="7">
        <row r="4">
          <cell r="T4">
            <v>1.7</v>
          </cell>
          <cell r="U4">
            <v>8.5690586419753085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3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11.77734375" defaultRowHeight="15" x14ac:dyDescent="0.2"/>
  <cols>
    <col min="1" max="1" width="1.77734375" style="1" customWidth="1"/>
    <col min="2" max="2" width="80.77734375" style="1" customWidth="1"/>
    <col min="3" max="3" width="24.77734375" style="1" customWidth="1"/>
    <col min="4" max="4" width="7.77734375" style="2" customWidth="1"/>
    <col min="5" max="5" width="5.77734375" style="3" customWidth="1"/>
    <col min="6" max="6" width="5.77734375" style="4" customWidth="1"/>
    <col min="7" max="7" width="9.77734375" style="5" customWidth="1"/>
    <col min="8" max="8" width="9.77734375" style="6" customWidth="1"/>
    <col min="9" max="9" width="9.77734375" style="5" customWidth="1"/>
    <col min="10" max="10" width="9.77734375" style="6" customWidth="1"/>
    <col min="11" max="11" width="7.77734375" style="7" customWidth="1"/>
    <col min="12" max="12" width="9.77734375" style="8" customWidth="1"/>
    <col min="13" max="13" width="7.77734375" style="9" customWidth="1"/>
    <col min="14" max="14" width="10.77734375" style="10" customWidth="1"/>
    <col min="15" max="15" width="10.77734375" style="11" customWidth="1"/>
    <col min="16" max="16" width="12.21875" style="12" bestFit="1" customWidth="1"/>
    <col min="17" max="17" width="10.77734375" style="13" customWidth="1"/>
    <col min="18" max="18" width="12.77734375" style="14" customWidth="1"/>
    <col min="19" max="16384" width="11.77734375" style="1"/>
  </cols>
  <sheetData>
    <row r="1" spans="2:18" ht="5.0999999999999996" customHeight="1" thickBot="1" x14ac:dyDescent="0.25"/>
    <row r="2" spans="2:18" s="30" customFormat="1" ht="21.75" thickTop="1" thickBot="1" x14ac:dyDescent="0.25">
      <c r="B2" s="15" t="s">
        <v>0</v>
      </c>
      <c r="C2" s="16"/>
      <c r="D2" s="17"/>
      <c r="E2" s="18"/>
      <c r="F2" s="19"/>
      <c r="G2" s="20"/>
      <c r="H2" s="21"/>
      <c r="I2" s="20"/>
      <c r="J2" s="21"/>
      <c r="K2" s="22"/>
      <c r="L2" s="23"/>
      <c r="M2" s="24"/>
      <c r="N2" s="25"/>
      <c r="O2" s="26"/>
      <c r="P2" s="27"/>
      <c r="Q2" s="28"/>
      <c r="R2" s="29"/>
    </row>
    <row r="3" spans="2:18" ht="18.75" customHeight="1" thickTop="1" x14ac:dyDescent="0.2">
      <c r="B3" s="157" t="s">
        <v>1</v>
      </c>
      <c r="C3" s="31" t="s">
        <v>2</v>
      </c>
      <c r="D3" s="159" t="s">
        <v>3</v>
      </c>
      <c r="E3" s="32" t="s">
        <v>4</v>
      </c>
      <c r="F3" s="33"/>
      <c r="G3" s="34" t="s">
        <v>5</v>
      </c>
      <c r="H3" s="35"/>
      <c r="I3" s="36"/>
      <c r="J3" s="37"/>
      <c r="K3" s="161" t="s">
        <v>6</v>
      </c>
      <c r="L3" s="161"/>
      <c r="M3" s="163" t="s">
        <v>7</v>
      </c>
      <c r="N3" s="38" t="s">
        <v>8</v>
      </c>
      <c r="O3" s="39"/>
      <c r="P3" s="165" t="s">
        <v>9</v>
      </c>
      <c r="Q3" s="40" t="s">
        <v>10</v>
      </c>
      <c r="R3" s="41"/>
    </row>
    <row r="4" spans="2:18" ht="19.5" thickBot="1" x14ac:dyDescent="0.25">
      <c r="B4" s="158"/>
      <c r="C4" s="42"/>
      <c r="D4" s="160"/>
      <c r="E4" s="43" t="s">
        <v>11</v>
      </c>
      <c r="F4" s="44" t="s">
        <v>12</v>
      </c>
      <c r="G4" s="45" t="s">
        <v>13</v>
      </c>
      <c r="H4" s="46"/>
      <c r="I4" s="47" t="s">
        <v>14</v>
      </c>
      <c r="J4" s="48"/>
      <c r="K4" s="162"/>
      <c r="L4" s="162"/>
      <c r="M4" s="164"/>
      <c r="N4" s="49" t="s">
        <v>15</v>
      </c>
      <c r="O4" s="50" t="s">
        <v>16</v>
      </c>
      <c r="P4" s="166"/>
      <c r="Q4" s="51" t="s">
        <v>17</v>
      </c>
      <c r="R4" s="52" t="s">
        <v>18</v>
      </c>
    </row>
    <row r="5" spans="2:18" ht="15.75" customHeight="1" thickTop="1" x14ac:dyDescent="0.2">
      <c r="B5" s="53" t="s">
        <v>19</v>
      </c>
      <c r="C5" s="167" t="s">
        <v>20</v>
      </c>
      <c r="D5" s="54">
        <v>12.8</v>
      </c>
      <c r="E5" s="55"/>
      <c r="F5" s="56"/>
      <c r="G5" s="57">
        <v>30</v>
      </c>
      <c r="H5" s="58">
        <f>IF(G5*K5&gt;0,G5/K5,"")</f>
        <v>10</v>
      </c>
      <c r="I5" s="59">
        <v>1.5</v>
      </c>
      <c r="J5" s="60">
        <f>IF(I5*K5&gt;0,I5/K5,"")</f>
        <v>0.5</v>
      </c>
      <c r="K5" s="61">
        <v>3</v>
      </c>
      <c r="L5" s="62">
        <f t="shared" ref="L5:L39" si="0">IF(D5*K5&gt;0,D5*K5,"")</f>
        <v>38.400000000000006</v>
      </c>
      <c r="M5" s="63">
        <v>0.49</v>
      </c>
      <c r="N5" s="64">
        <v>59.95</v>
      </c>
      <c r="O5" s="65">
        <f>IF(L5="","",N5/L5*1000)</f>
        <v>1561.1979166666665</v>
      </c>
      <c r="P5" s="66">
        <f>IF(M5&gt;0,L5/M5,"")</f>
        <v>78.367346938775526</v>
      </c>
      <c r="Q5" s="67" t="str">
        <f>IF(E5*F5&gt;0,E5*F5*L5/1000,"")</f>
        <v/>
      </c>
      <c r="R5" s="68" t="str">
        <f>IF(Q5="","",N5/Q5*100)</f>
        <v/>
      </c>
    </row>
    <row r="6" spans="2:18" x14ac:dyDescent="0.2">
      <c r="B6" s="69" t="s">
        <v>21</v>
      </c>
      <c r="C6" s="168"/>
      <c r="D6" s="70">
        <v>12.8</v>
      </c>
      <c r="E6" s="71"/>
      <c r="F6" s="72"/>
      <c r="G6" s="73">
        <v>45</v>
      </c>
      <c r="H6" s="74">
        <f t="shared" ref="H6:H39" si="1">IF(G6*K6&gt;0,G6/K6,"")</f>
        <v>11.25</v>
      </c>
      <c r="I6" s="75">
        <v>2.25</v>
      </c>
      <c r="J6" s="76">
        <f t="shared" ref="J6:J39" si="2">IF(I6*K6&gt;0,I6/K6,"")</f>
        <v>0.5625</v>
      </c>
      <c r="K6" s="77">
        <v>4</v>
      </c>
      <c r="L6" s="78">
        <f t="shared" si="0"/>
        <v>51.2</v>
      </c>
      <c r="M6" s="79">
        <v>0.63</v>
      </c>
      <c r="N6" s="80">
        <v>89.95</v>
      </c>
      <c r="O6" s="81">
        <f t="shared" ref="O6:O39" si="3">IF(L6="","",N6/L6*1000)</f>
        <v>1756.8359375</v>
      </c>
      <c r="P6" s="82">
        <f t="shared" ref="P6:P39" si="4">IF(M6&gt;0,L6/M6,"")</f>
        <v>81.26984126984128</v>
      </c>
      <c r="Q6" s="83" t="str">
        <f t="shared" ref="Q6:Q39" si="5">IF(E6*F6&gt;0,E6*F6*L6/1000,"")</f>
        <v/>
      </c>
      <c r="R6" s="84" t="str">
        <f t="shared" ref="R6:R39" si="6">IF(Q6="","",N6/Q6*100)</f>
        <v/>
      </c>
    </row>
    <row r="7" spans="2:18" x14ac:dyDescent="0.2">
      <c r="B7" s="69" t="s">
        <v>22</v>
      </c>
      <c r="C7" s="168"/>
      <c r="D7" s="70">
        <v>12.8</v>
      </c>
      <c r="E7" s="71"/>
      <c r="F7" s="72"/>
      <c r="G7" s="73">
        <v>10</v>
      </c>
      <c r="H7" s="74">
        <f t="shared" si="1"/>
        <v>2</v>
      </c>
      <c r="I7" s="75">
        <v>2.5</v>
      </c>
      <c r="J7" s="76">
        <f t="shared" si="2"/>
        <v>0.5</v>
      </c>
      <c r="K7" s="77">
        <v>5</v>
      </c>
      <c r="L7" s="78">
        <f t="shared" si="0"/>
        <v>64</v>
      </c>
      <c r="M7" s="79">
        <v>0.7</v>
      </c>
      <c r="N7" s="80">
        <v>89.95</v>
      </c>
      <c r="O7" s="81">
        <f t="shared" si="3"/>
        <v>1405.46875</v>
      </c>
      <c r="P7" s="82">
        <f t="shared" si="4"/>
        <v>91.428571428571431</v>
      </c>
      <c r="Q7" s="83" t="str">
        <f t="shared" si="5"/>
        <v/>
      </c>
      <c r="R7" s="84" t="str">
        <f t="shared" si="6"/>
        <v/>
      </c>
    </row>
    <row r="8" spans="2:18" x14ac:dyDescent="0.2">
      <c r="B8" s="69" t="s">
        <v>23</v>
      </c>
      <c r="C8" s="168"/>
      <c r="D8" s="70">
        <v>12.8</v>
      </c>
      <c r="E8" s="71"/>
      <c r="F8" s="72"/>
      <c r="G8" s="73">
        <v>50</v>
      </c>
      <c r="H8" s="74">
        <f t="shared" si="1"/>
        <v>10</v>
      </c>
      <c r="I8" s="75">
        <v>2.5</v>
      </c>
      <c r="J8" s="76">
        <f t="shared" si="2"/>
        <v>0.5</v>
      </c>
      <c r="K8" s="77">
        <v>5</v>
      </c>
      <c r="L8" s="78">
        <f t="shared" si="0"/>
        <v>64</v>
      </c>
      <c r="M8" s="79">
        <v>0.8</v>
      </c>
      <c r="N8" s="80">
        <v>99.95</v>
      </c>
      <c r="O8" s="81">
        <f t="shared" si="3"/>
        <v>1561.71875</v>
      </c>
      <c r="P8" s="82">
        <f t="shared" si="4"/>
        <v>80</v>
      </c>
      <c r="Q8" s="83" t="str">
        <f t="shared" si="5"/>
        <v/>
      </c>
      <c r="R8" s="84" t="str">
        <f t="shared" si="6"/>
        <v/>
      </c>
    </row>
    <row r="9" spans="2:18" x14ac:dyDescent="0.2">
      <c r="B9" s="69" t="s">
        <v>24</v>
      </c>
      <c r="C9" s="168"/>
      <c r="D9" s="70">
        <v>12.8</v>
      </c>
      <c r="E9" s="71"/>
      <c r="F9" s="72"/>
      <c r="G9" s="73">
        <v>10</v>
      </c>
      <c r="H9" s="74">
        <f t="shared" si="1"/>
        <v>1.1764705882352942</v>
      </c>
      <c r="I9" s="75">
        <v>2.5</v>
      </c>
      <c r="J9" s="76">
        <f t="shared" si="2"/>
        <v>0.29411764705882354</v>
      </c>
      <c r="K9" s="77">
        <v>8.5</v>
      </c>
      <c r="L9" s="78">
        <f t="shared" si="0"/>
        <v>108.80000000000001</v>
      </c>
      <c r="M9" s="79">
        <v>1.23</v>
      </c>
      <c r="N9" s="80">
        <v>109.95</v>
      </c>
      <c r="O9" s="81">
        <f t="shared" si="3"/>
        <v>1010.5698529411764</v>
      </c>
      <c r="P9" s="82">
        <f t="shared" si="4"/>
        <v>88.455284552845541</v>
      </c>
      <c r="Q9" s="83" t="str">
        <f t="shared" si="5"/>
        <v/>
      </c>
      <c r="R9" s="84" t="str">
        <f t="shared" si="6"/>
        <v/>
      </c>
    </row>
    <row r="10" spans="2:18" x14ac:dyDescent="0.2">
      <c r="B10" s="69" t="s">
        <v>25</v>
      </c>
      <c r="C10" s="168"/>
      <c r="D10" s="70">
        <v>12.8</v>
      </c>
      <c r="E10" s="71"/>
      <c r="F10" s="72"/>
      <c r="G10" s="73">
        <v>18</v>
      </c>
      <c r="H10" s="74">
        <f t="shared" si="1"/>
        <v>2</v>
      </c>
      <c r="I10" s="75">
        <v>4.5</v>
      </c>
      <c r="J10" s="76">
        <f t="shared" si="2"/>
        <v>0.5</v>
      </c>
      <c r="K10" s="77">
        <v>9</v>
      </c>
      <c r="L10" s="78">
        <f t="shared" si="0"/>
        <v>115.2</v>
      </c>
      <c r="M10" s="79">
        <v>1.17</v>
      </c>
      <c r="N10" s="80">
        <v>149.94999999999999</v>
      </c>
      <c r="O10" s="81">
        <f t="shared" si="3"/>
        <v>1301.6493055555554</v>
      </c>
      <c r="P10" s="82">
        <f t="shared" si="4"/>
        <v>98.461538461538467</v>
      </c>
      <c r="Q10" s="83" t="str">
        <f t="shared" si="5"/>
        <v/>
      </c>
      <c r="R10" s="84" t="str">
        <f t="shared" si="6"/>
        <v/>
      </c>
    </row>
    <row r="11" spans="2:18" x14ac:dyDescent="0.2">
      <c r="B11" s="69" t="s">
        <v>26</v>
      </c>
      <c r="C11" s="168"/>
      <c r="D11" s="70">
        <v>12.8</v>
      </c>
      <c r="E11" s="71"/>
      <c r="F11" s="72"/>
      <c r="G11" s="73">
        <v>15</v>
      </c>
      <c r="H11" s="74">
        <f t="shared" si="1"/>
        <v>1.5</v>
      </c>
      <c r="I11" s="75">
        <v>5</v>
      </c>
      <c r="J11" s="76">
        <f t="shared" si="2"/>
        <v>0.5</v>
      </c>
      <c r="K11" s="77">
        <v>10</v>
      </c>
      <c r="L11" s="78">
        <f t="shared" si="0"/>
        <v>128</v>
      </c>
      <c r="M11" s="79">
        <v>1.32</v>
      </c>
      <c r="N11" s="80">
        <v>345</v>
      </c>
      <c r="O11" s="81">
        <f t="shared" si="3"/>
        <v>2695.3125</v>
      </c>
      <c r="P11" s="82">
        <f t="shared" si="4"/>
        <v>96.969696969696969</v>
      </c>
      <c r="Q11" s="83" t="str">
        <f t="shared" si="5"/>
        <v/>
      </c>
      <c r="R11" s="84" t="str">
        <f t="shared" si="6"/>
        <v/>
      </c>
    </row>
    <row r="12" spans="2:18" x14ac:dyDescent="0.2">
      <c r="B12" s="69" t="s">
        <v>27</v>
      </c>
      <c r="C12" s="168"/>
      <c r="D12" s="70">
        <v>12.8</v>
      </c>
      <c r="E12" s="71"/>
      <c r="F12" s="72"/>
      <c r="G12" s="73">
        <v>12</v>
      </c>
      <c r="H12" s="74">
        <f t="shared" si="1"/>
        <v>1</v>
      </c>
      <c r="I12" s="75">
        <v>2</v>
      </c>
      <c r="J12" s="76">
        <f t="shared" si="2"/>
        <v>0.16666666666666666</v>
      </c>
      <c r="K12" s="77">
        <v>12</v>
      </c>
      <c r="L12" s="78">
        <f t="shared" si="0"/>
        <v>153.60000000000002</v>
      </c>
      <c r="M12" s="79">
        <v>1.62</v>
      </c>
      <c r="N12" s="80">
        <v>133.94999999999999</v>
      </c>
      <c r="O12" s="81">
        <f t="shared" si="3"/>
        <v>872.07031249999977</v>
      </c>
      <c r="P12" s="82">
        <f t="shared" si="4"/>
        <v>94.814814814814824</v>
      </c>
      <c r="Q12" s="83" t="str">
        <f t="shared" si="5"/>
        <v/>
      </c>
      <c r="R12" s="84" t="str">
        <f t="shared" si="6"/>
        <v/>
      </c>
    </row>
    <row r="13" spans="2:18" x14ac:dyDescent="0.2">
      <c r="B13" s="69" t="s">
        <v>28</v>
      </c>
      <c r="C13" s="168"/>
      <c r="D13" s="70">
        <v>12.8</v>
      </c>
      <c r="E13" s="71"/>
      <c r="F13" s="72"/>
      <c r="G13" s="73">
        <v>30</v>
      </c>
      <c r="H13" s="74">
        <f t="shared" si="1"/>
        <v>2</v>
      </c>
      <c r="I13" s="75">
        <v>7.5</v>
      </c>
      <c r="J13" s="76">
        <f t="shared" si="2"/>
        <v>0.5</v>
      </c>
      <c r="K13" s="77">
        <v>15</v>
      </c>
      <c r="L13" s="78">
        <f t="shared" si="0"/>
        <v>192</v>
      </c>
      <c r="M13" s="79">
        <v>1.85</v>
      </c>
      <c r="N13" s="80">
        <v>229.95</v>
      </c>
      <c r="O13" s="81">
        <f t="shared" si="3"/>
        <v>1197.6562499999998</v>
      </c>
      <c r="P13" s="82">
        <f t="shared" si="4"/>
        <v>103.78378378378378</v>
      </c>
      <c r="Q13" s="83" t="str">
        <f t="shared" si="5"/>
        <v/>
      </c>
      <c r="R13" s="84" t="str">
        <f t="shared" si="6"/>
        <v/>
      </c>
    </row>
    <row r="14" spans="2:18" x14ac:dyDescent="0.2">
      <c r="B14" s="69" t="s">
        <v>29</v>
      </c>
      <c r="C14" s="168"/>
      <c r="D14" s="70">
        <v>12.8</v>
      </c>
      <c r="E14" s="71"/>
      <c r="F14" s="72"/>
      <c r="G14" s="73">
        <v>10</v>
      </c>
      <c r="H14" s="74">
        <f t="shared" si="1"/>
        <v>0.5</v>
      </c>
      <c r="I14" s="75">
        <v>6</v>
      </c>
      <c r="J14" s="76">
        <f t="shared" si="2"/>
        <v>0.3</v>
      </c>
      <c r="K14" s="77">
        <v>20</v>
      </c>
      <c r="L14" s="78">
        <f t="shared" si="0"/>
        <v>256</v>
      </c>
      <c r="M14" s="79">
        <v>2.3199999999999998</v>
      </c>
      <c r="N14" s="80">
        <v>495</v>
      </c>
      <c r="O14" s="81">
        <f t="shared" si="3"/>
        <v>1933.59375</v>
      </c>
      <c r="P14" s="82">
        <f t="shared" si="4"/>
        <v>110.3448275862069</v>
      </c>
      <c r="Q14" s="83" t="str">
        <f t="shared" si="5"/>
        <v/>
      </c>
      <c r="R14" s="84" t="str">
        <f t="shared" si="6"/>
        <v/>
      </c>
    </row>
    <row r="15" spans="2:18" x14ac:dyDescent="0.2">
      <c r="B15" s="69" t="s">
        <v>30</v>
      </c>
      <c r="C15" s="168"/>
      <c r="D15" s="70">
        <v>12.8</v>
      </c>
      <c r="E15" s="71"/>
      <c r="F15" s="72"/>
      <c r="G15" s="73">
        <v>30</v>
      </c>
      <c r="H15" s="74">
        <f t="shared" si="1"/>
        <v>1.2</v>
      </c>
      <c r="I15" s="75">
        <v>3</v>
      </c>
      <c r="J15" s="76">
        <f t="shared" si="2"/>
        <v>0.12</v>
      </c>
      <c r="K15" s="77">
        <v>25</v>
      </c>
      <c r="L15" s="78">
        <f t="shared" si="0"/>
        <v>320</v>
      </c>
      <c r="M15" s="79">
        <v>2.97</v>
      </c>
      <c r="N15" s="80">
        <v>369</v>
      </c>
      <c r="O15" s="81">
        <f t="shared" si="3"/>
        <v>1153.125</v>
      </c>
      <c r="P15" s="82">
        <f t="shared" si="4"/>
        <v>107.74410774410774</v>
      </c>
      <c r="Q15" s="83" t="str">
        <f t="shared" si="5"/>
        <v/>
      </c>
      <c r="R15" s="84" t="str">
        <f t="shared" si="6"/>
        <v/>
      </c>
    </row>
    <row r="16" spans="2:18" x14ac:dyDescent="0.2">
      <c r="B16" s="69" t="s">
        <v>31</v>
      </c>
      <c r="C16" s="168"/>
      <c r="D16" s="70">
        <v>12.8</v>
      </c>
      <c r="E16" s="71"/>
      <c r="F16" s="72"/>
      <c r="G16" s="73">
        <v>50</v>
      </c>
      <c r="H16" s="74">
        <f t="shared" si="1"/>
        <v>1.25</v>
      </c>
      <c r="I16" s="75">
        <v>40</v>
      </c>
      <c r="J16" s="76">
        <f t="shared" si="2"/>
        <v>1</v>
      </c>
      <c r="K16" s="77">
        <v>40</v>
      </c>
      <c r="L16" s="78">
        <f t="shared" si="0"/>
        <v>512</v>
      </c>
      <c r="M16" s="79">
        <v>6.55</v>
      </c>
      <c r="N16" s="80">
        <v>435</v>
      </c>
      <c r="O16" s="81">
        <f t="shared" si="3"/>
        <v>849.609375</v>
      </c>
      <c r="P16" s="82">
        <f t="shared" si="4"/>
        <v>78.167938931297712</v>
      </c>
      <c r="Q16" s="83" t="str">
        <f t="shared" si="5"/>
        <v/>
      </c>
      <c r="R16" s="84" t="str">
        <f t="shared" si="6"/>
        <v/>
      </c>
    </row>
    <row r="17" spans="2:18" x14ac:dyDescent="0.2">
      <c r="B17" s="69" t="s">
        <v>32</v>
      </c>
      <c r="C17" s="168"/>
      <c r="D17" s="70">
        <v>12.8</v>
      </c>
      <c r="E17" s="71"/>
      <c r="F17" s="72"/>
      <c r="G17" s="73">
        <v>50</v>
      </c>
      <c r="H17" s="74">
        <f t="shared" si="1"/>
        <v>0.83333333333333337</v>
      </c>
      <c r="I17" s="75">
        <v>50</v>
      </c>
      <c r="J17" s="76">
        <f t="shared" si="2"/>
        <v>0.83333333333333337</v>
      </c>
      <c r="K17" s="77">
        <v>60</v>
      </c>
      <c r="L17" s="78">
        <f t="shared" si="0"/>
        <v>768</v>
      </c>
      <c r="M17" s="79">
        <v>8.6</v>
      </c>
      <c r="N17" s="80">
        <v>630</v>
      </c>
      <c r="O17" s="81">
        <f t="shared" si="3"/>
        <v>820.3125</v>
      </c>
      <c r="P17" s="82">
        <f t="shared" si="4"/>
        <v>89.302325581395351</v>
      </c>
      <c r="Q17" s="83" t="str">
        <f t="shared" si="5"/>
        <v/>
      </c>
      <c r="R17" s="84" t="str">
        <f t="shared" si="6"/>
        <v/>
      </c>
    </row>
    <row r="18" spans="2:18" x14ac:dyDescent="0.2">
      <c r="B18" s="69" t="s">
        <v>33</v>
      </c>
      <c r="C18" s="168"/>
      <c r="D18" s="70">
        <v>12.8</v>
      </c>
      <c r="E18" s="71"/>
      <c r="F18" s="72"/>
      <c r="G18" s="73">
        <v>100</v>
      </c>
      <c r="H18" s="74">
        <f t="shared" si="1"/>
        <v>1.25</v>
      </c>
      <c r="I18" s="75">
        <v>80</v>
      </c>
      <c r="J18" s="76">
        <f t="shared" si="2"/>
        <v>1</v>
      </c>
      <c r="K18" s="77">
        <v>80</v>
      </c>
      <c r="L18" s="78">
        <f t="shared" si="0"/>
        <v>1024</v>
      </c>
      <c r="M18" s="79">
        <v>11.7</v>
      </c>
      <c r="N18" s="80">
        <v>835</v>
      </c>
      <c r="O18" s="81">
        <f t="shared" si="3"/>
        <v>815.4296875</v>
      </c>
      <c r="P18" s="82">
        <f t="shared" si="4"/>
        <v>87.521367521367523</v>
      </c>
      <c r="Q18" s="83" t="str">
        <f t="shared" si="5"/>
        <v/>
      </c>
      <c r="R18" s="84" t="str">
        <f t="shared" si="6"/>
        <v/>
      </c>
    </row>
    <row r="19" spans="2:18" x14ac:dyDescent="0.2">
      <c r="B19" s="69" t="s">
        <v>34</v>
      </c>
      <c r="C19" s="168"/>
      <c r="D19" s="70">
        <v>12.8</v>
      </c>
      <c r="E19" s="71"/>
      <c r="F19" s="72"/>
      <c r="G19" s="73">
        <v>100</v>
      </c>
      <c r="H19" s="74">
        <f t="shared" si="1"/>
        <v>1</v>
      </c>
      <c r="I19" s="75">
        <v>100</v>
      </c>
      <c r="J19" s="76">
        <f t="shared" si="2"/>
        <v>1</v>
      </c>
      <c r="K19" s="77">
        <v>100</v>
      </c>
      <c r="L19" s="78">
        <f t="shared" si="0"/>
        <v>1280</v>
      </c>
      <c r="M19" s="79">
        <v>12.85</v>
      </c>
      <c r="N19" s="80">
        <v>925</v>
      </c>
      <c r="O19" s="81">
        <f t="shared" si="3"/>
        <v>722.65625</v>
      </c>
      <c r="P19" s="82">
        <f t="shared" si="4"/>
        <v>99.610894941634243</v>
      </c>
      <c r="Q19" s="83" t="str">
        <f t="shared" si="5"/>
        <v/>
      </c>
      <c r="R19" s="84" t="str">
        <f t="shared" si="6"/>
        <v/>
      </c>
    </row>
    <row r="20" spans="2:18" x14ac:dyDescent="0.2">
      <c r="B20" s="69" t="s">
        <v>35</v>
      </c>
      <c r="C20" s="168"/>
      <c r="D20" s="70">
        <v>12.8</v>
      </c>
      <c r="E20" s="71"/>
      <c r="F20" s="72"/>
      <c r="G20" s="73">
        <v>80</v>
      </c>
      <c r="H20" s="74">
        <f t="shared" si="1"/>
        <v>0.8</v>
      </c>
      <c r="I20" s="75">
        <v>80</v>
      </c>
      <c r="J20" s="76">
        <f t="shared" si="2"/>
        <v>0.8</v>
      </c>
      <c r="K20" s="77">
        <v>100</v>
      </c>
      <c r="L20" s="78">
        <f t="shared" si="0"/>
        <v>1280</v>
      </c>
      <c r="M20" s="79">
        <v>14.5</v>
      </c>
      <c r="N20" s="80">
        <v>795</v>
      </c>
      <c r="O20" s="81">
        <f t="shared" si="3"/>
        <v>621.09375</v>
      </c>
      <c r="P20" s="82">
        <f t="shared" si="4"/>
        <v>88.275862068965523</v>
      </c>
      <c r="Q20" s="83" t="str">
        <f t="shared" si="5"/>
        <v/>
      </c>
      <c r="R20" s="84" t="str">
        <f t="shared" si="6"/>
        <v/>
      </c>
    </row>
    <row r="21" spans="2:18" x14ac:dyDescent="0.2">
      <c r="B21" s="69" t="s">
        <v>36</v>
      </c>
      <c r="C21" s="85" t="s">
        <v>37</v>
      </c>
      <c r="D21" s="70">
        <v>12</v>
      </c>
      <c r="E21" s="71">
        <v>2000</v>
      </c>
      <c r="F21" s="72">
        <v>0.8</v>
      </c>
      <c r="G21" s="73">
        <v>45</v>
      </c>
      <c r="H21" s="74">
        <f t="shared" si="1"/>
        <v>0.5</v>
      </c>
      <c r="I21" s="75">
        <v>45</v>
      </c>
      <c r="J21" s="76">
        <f t="shared" si="2"/>
        <v>0.5</v>
      </c>
      <c r="K21" s="77">
        <v>90</v>
      </c>
      <c r="L21" s="78">
        <f t="shared" si="0"/>
        <v>1080</v>
      </c>
      <c r="M21" s="79">
        <v>15</v>
      </c>
      <c r="N21" s="80">
        <v>595</v>
      </c>
      <c r="O21" s="81">
        <f t="shared" si="3"/>
        <v>550.92592592592598</v>
      </c>
      <c r="P21" s="82">
        <f t="shared" si="4"/>
        <v>72</v>
      </c>
      <c r="Q21" s="83">
        <f t="shared" si="5"/>
        <v>1728</v>
      </c>
      <c r="R21" s="84">
        <f t="shared" si="6"/>
        <v>34.432870370370374</v>
      </c>
    </row>
    <row r="22" spans="2:18" x14ac:dyDescent="0.2">
      <c r="B22" s="69" t="s">
        <v>38</v>
      </c>
      <c r="C22" s="154" t="s">
        <v>39</v>
      </c>
      <c r="D22" s="70">
        <v>12.8</v>
      </c>
      <c r="E22" s="71">
        <v>1000</v>
      </c>
      <c r="F22" s="72"/>
      <c r="G22" s="73">
        <v>60</v>
      </c>
      <c r="H22" s="74">
        <f t="shared" si="1"/>
        <v>3</v>
      </c>
      <c r="I22" s="75">
        <v>20</v>
      </c>
      <c r="J22" s="76">
        <f t="shared" si="2"/>
        <v>1</v>
      </c>
      <c r="K22" s="77">
        <v>20</v>
      </c>
      <c r="L22" s="78">
        <f t="shared" si="0"/>
        <v>256</v>
      </c>
      <c r="M22" s="79">
        <v>3.25</v>
      </c>
      <c r="N22" s="80">
        <v>149</v>
      </c>
      <c r="O22" s="81">
        <f t="shared" si="3"/>
        <v>582.03125</v>
      </c>
      <c r="P22" s="82">
        <f t="shared" si="4"/>
        <v>78.769230769230774</v>
      </c>
      <c r="Q22" s="83" t="str">
        <f t="shared" si="5"/>
        <v/>
      </c>
      <c r="R22" s="84" t="str">
        <f t="shared" si="6"/>
        <v/>
      </c>
    </row>
    <row r="23" spans="2:18" x14ac:dyDescent="0.2">
      <c r="B23" s="69" t="s">
        <v>40</v>
      </c>
      <c r="C23" s="155"/>
      <c r="D23" s="70">
        <v>3.2</v>
      </c>
      <c r="E23" s="71">
        <v>5000</v>
      </c>
      <c r="F23" s="72">
        <v>0.7</v>
      </c>
      <c r="G23" s="73">
        <v>60</v>
      </c>
      <c r="H23" s="74">
        <f t="shared" si="1"/>
        <v>3</v>
      </c>
      <c r="I23" s="75">
        <v>20</v>
      </c>
      <c r="J23" s="76">
        <f t="shared" si="2"/>
        <v>1</v>
      </c>
      <c r="K23" s="77">
        <v>20</v>
      </c>
      <c r="L23" s="78">
        <f t="shared" si="0"/>
        <v>64</v>
      </c>
      <c r="M23" s="79">
        <v>0.75</v>
      </c>
      <c r="N23" s="80">
        <v>34.5</v>
      </c>
      <c r="O23" s="81">
        <f t="shared" si="3"/>
        <v>539.0625</v>
      </c>
      <c r="P23" s="82">
        <f t="shared" si="4"/>
        <v>85.333333333333329</v>
      </c>
      <c r="Q23" s="83">
        <f t="shared" si="5"/>
        <v>224</v>
      </c>
      <c r="R23" s="84">
        <f t="shared" si="6"/>
        <v>15.401785714285715</v>
      </c>
    </row>
    <row r="24" spans="2:18" x14ac:dyDescent="0.2">
      <c r="B24" s="69" t="s">
        <v>41</v>
      </c>
      <c r="C24" s="155"/>
      <c r="D24" s="70">
        <v>3.2</v>
      </c>
      <c r="E24" s="71">
        <v>5000</v>
      </c>
      <c r="F24" s="72">
        <v>0.7</v>
      </c>
      <c r="G24" s="73">
        <v>120</v>
      </c>
      <c r="H24" s="74">
        <f t="shared" si="1"/>
        <v>3</v>
      </c>
      <c r="I24" s="75">
        <v>120</v>
      </c>
      <c r="J24" s="76">
        <f t="shared" si="2"/>
        <v>3</v>
      </c>
      <c r="K24" s="77">
        <v>40</v>
      </c>
      <c r="L24" s="78">
        <f t="shared" si="0"/>
        <v>128</v>
      </c>
      <c r="M24" s="79">
        <v>1.5</v>
      </c>
      <c r="N24" s="80">
        <v>70.739999999999995</v>
      </c>
      <c r="O24" s="81">
        <f t="shared" si="3"/>
        <v>552.65625</v>
      </c>
      <c r="P24" s="82">
        <f t="shared" si="4"/>
        <v>85.333333333333329</v>
      </c>
      <c r="Q24" s="83">
        <f t="shared" si="5"/>
        <v>448</v>
      </c>
      <c r="R24" s="84">
        <f t="shared" si="6"/>
        <v>15.790178571428569</v>
      </c>
    </row>
    <row r="25" spans="2:18" x14ac:dyDescent="0.2">
      <c r="B25" s="69" t="s">
        <v>42</v>
      </c>
      <c r="C25" s="155"/>
      <c r="D25" s="70">
        <v>3.2</v>
      </c>
      <c r="E25" s="71">
        <v>5000</v>
      </c>
      <c r="F25" s="72">
        <v>0.7</v>
      </c>
      <c r="G25" s="73">
        <v>180</v>
      </c>
      <c r="H25" s="74">
        <f t="shared" si="1"/>
        <v>3</v>
      </c>
      <c r="I25" s="75">
        <v>180</v>
      </c>
      <c r="J25" s="76">
        <f t="shared" si="2"/>
        <v>3</v>
      </c>
      <c r="K25" s="77">
        <v>60</v>
      </c>
      <c r="L25" s="78">
        <f t="shared" si="0"/>
        <v>192</v>
      </c>
      <c r="M25" s="79">
        <v>2.2999999999999998</v>
      </c>
      <c r="N25" s="80">
        <v>97.03</v>
      </c>
      <c r="O25" s="81">
        <f t="shared" si="3"/>
        <v>505.36458333333331</v>
      </c>
      <c r="P25" s="82">
        <f t="shared" si="4"/>
        <v>83.478260869565219</v>
      </c>
      <c r="Q25" s="83">
        <f t="shared" si="5"/>
        <v>672</v>
      </c>
      <c r="R25" s="84">
        <f t="shared" si="6"/>
        <v>14.438988095238095</v>
      </c>
    </row>
    <row r="26" spans="2:18" x14ac:dyDescent="0.2">
      <c r="B26" s="69" t="s">
        <v>43</v>
      </c>
      <c r="C26" s="155"/>
      <c r="D26" s="70">
        <v>3.2</v>
      </c>
      <c r="E26" s="71">
        <v>5000</v>
      </c>
      <c r="F26" s="72">
        <v>0.7</v>
      </c>
      <c r="G26" s="73">
        <v>270</v>
      </c>
      <c r="H26" s="74">
        <f t="shared" si="1"/>
        <v>3</v>
      </c>
      <c r="I26" s="75">
        <v>270</v>
      </c>
      <c r="J26" s="76">
        <f t="shared" si="2"/>
        <v>3</v>
      </c>
      <c r="K26" s="77">
        <v>90</v>
      </c>
      <c r="L26" s="78">
        <f t="shared" si="0"/>
        <v>288</v>
      </c>
      <c r="M26" s="79">
        <v>3</v>
      </c>
      <c r="N26" s="80">
        <v>154.41</v>
      </c>
      <c r="O26" s="81">
        <f t="shared" si="3"/>
        <v>536.14583333333337</v>
      </c>
      <c r="P26" s="82">
        <f t="shared" si="4"/>
        <v>96</v>
      </c>
      <c r="Q26" s="83">
        <f t="shared" si="5"/>
        <v>1008</v>
      </c>
      <c r="R26" s="84">
        <f t="shared" si="6"/>
        <v>15.31845238095238</v>
      </c>
    </row>
    <row r="27" spans="2:18" x14ac:dyDescent="0.2">
      <c r="B27" s="69" t="s">
        <v>44</v>
      </c>
      <c r="C27" s="155"/>
      <c r="D27" s="70">
        <v>3.2</v>
      </c>
      <c r="E27" s="71">
        <v>5000</v>
      </c>
      <c r="F27" s="72">
        <v>0.7</v>
      </c>
      <c r="G27" s="73">
        <v>300</v>
      </c>
      <c r="H27" s="74">
        <f t="shared" si="1"/>
        <v>3</v>
      </c>
      <c r="I27" s="75">
        <v>300</v>
      </c>
      <c r="J27" s="76">
        <f t="shared" si="2"/>
        <v>3</v>
      </c>
      <c r="K27" s="77">
        <v>100</v>
      </c>
      <c r="L27" s="78">
        <f t="shared" si="0"/>
        <v>320</v>
      </c>
      <c r="M27" s="79">
        <v>3.5</v>
      </c>
      <c r="N27" s="80">
        <v>170.91</v>
      </c>
      <c r="O27" s="81">
        <f t="shared" si="3"/>
        <v>534.09375</v>
      </c>
      <c r="P27" s="82">
        <f t="shared" si="4"/>
        <v>91.428571428571431</v>
      </c>
      <c r="Q27" s="83">
        <f t="shared" si="5"/>
        <v>1120</v>
      </c>
      <c r="R27" s="84">
        <f t="shared" si="6"/>
        <v>15.25982142857143</v>
      </c>
    </row>
    <row r="28" spans="2:18" x14ac:dyDescent="0.2">
      <c r="B28" s="69" t="s">
        <v>45</v>
      </c>
      <c r="C28" s="155"/>
      <c r="D28" s="70">
        <v>3.2</v>
      </c>
      <c r="E28" s="71">
        <v>5000</v>
      </c>
      <c r="F28" s="72">
        <v>0.7</v>
      </c>
      <c r="G28" s="73">
        <v>480</v>
      </c>
      <c r="H28" s="74">
        <f t="shared" si="1"/>
        <v>3</v>
      </c>
      <c r="I28" s="75">
        <v>480</v>
      </c>
      <c r="J28" s="76">
        <f t="shared" si="2"/>
        <v>3</v>
      </c>
      <c r="K28" s="77">
        <v>160</v>
      </c>
      <c r="L28" s="78">
        <f t="shared" si="0"/>
        <v>512</v>
      </c>
      <c r="M28" s="79">
        <v>5.6</v>
      </c>
      <c r="N28" s="80">
        <v>281.92</v>
      </c>
      <c r="O28" s="81">
        <f t="shared" si="3"/>
        <v>550.625</v>
      </c>
      <c r="P28" s="82">
        <f t="shared" si="4"/>
        <v>91.428571428571431</v>
      </c>
      <c r="Q28" s="83">
        <f t="shared" si="5"/>
        <v>1792</v>
      </c>
      <c r="R28" s="84">
        <f t="shared" si="6"/>
        <v>15.732142857142858</v>
      </c>
    </row>
    <row r="29" spans="2:18" x14ac:dyDescent="0.2">
      <c r="B29" s="69" t="s">
        <v>46</v>
      </c>
      <c r="C29" s="155"/>
      <c r="D29" s="70">
        <v>3.2</v>
      </c>
      <c r="E29" s="71">
        <v>5000</v>
      </c>
      <c r="F29" s="72">
        <v>0.7</v>
      </c>
      <c r="G29" s="73">
        <v>600</v>
      </c>
      <c r="H29" s="74">
        <f t="shared" si="1"/>
        <v>3</v>
      </c>
      <c r="I29" s="75">
        <v>600</v>
      </c>
      <c r="J29" s="76">
        <f t="shared" si="2"/>
        <v>3</v>
      </c>
      <c r="K29" s="77">
        <v>200</v>
      </c>
      <c r="L29" s="78">
        <f t="shared" si="0"/>
        <v>640</v>
      </c>
      <c r="M29" s="79">
        <v>7.3</v>
      </c>
      <c r="N29" s="80">
        <v>319</v>
      </c>
      <c r="O29" s="81">
        <f t="shared" si="3"/>
        <v>498.4375</v>
      </c>
      <c r="P29" s="82">
        <f t="shared" si="4"/>
        <v>87.671232876712324</v>
      </c>
      <c r="Q29" s="83">
        <f t="shared" si="5"/>
        <v>2240</v>
      </c>
      <c r="R29" s="84">
        <f t="shared" si="6"/>
        <v>14.241071428571427</v>
      </c>
    </row>
    <row r="30" spans="2:18" x14ac:dyDescent="0.2">
      <c r="B30" s="69" t="s">
        <v>47</v>
      </c>
      <c r="C30" s="155"/>
      <c r="D30" s="70">
        <v>3.2</v>
      </c>
      <c r="E30" s="71">
        <v>5000</v>
      </c>
      <c r="F30" s="72">
        <v>0.7</v>
      </c>
      <c r="G30" s="73">
        <v>900</v>
      </c>
      <c r="H30" s="74">
        <f t="shared" si="1"/>
        <v>3</v>
      </c>
      <c r="I30" s="75">
        <v>900</v>
      </c>
      <c r="J30" s="76">
        <f t="shared" si="2"/>
        <v>3</v>
      </c>
      <c r="K30" s="77">
        <v>300</v>
      </c>
      <c r="L30" s="78">
        <f t="shared" si="0"/>
        <v>960</v>
      </c>
      <c r="M30" s="79">
        <v>10.5</v>
      </c>
      <c r="N30" s="80">
        <v>468</v>
      </c>
      <c r="O30" s="81">
        <f t="shared" si="3"/>
        <v>487.5</v>
      </c>
      <c r="P30" s="82">
        <f t="shared" si="4"/>
        <v>91.428571428571431</v>
      </c>
      <c r="Q30" s="83">
        <f t="shared" si="5"/>
        <v>3360</v>
      </c>
      <c r="R30" s="84">
        <f t="shared" si="6"/>
        <v>13.928571428571429</v>
      </c>
    </row>
    <row r="31" spans="2:18" x14ac:dyDescent="0.2">
      <c r="B31" s="69" t="s">
        <v>48</v>
      </c>
      <c r="C31" s="155"/>
      <c r="D31" s="70">
        <v>3.2</v>
      </c>
      <c r="E31" s="71">
        <v>5000</v>
      </c>
      <c r="F31" s="72">
        <v>0.7</v>
      </c>
      <c r="G31" s="73">
        <v>1200</v>
      </c>
      <c r="H31" s="74">
        <f t="shared" si="1"/>
        <v>3</v>
      </c>
      <c r="I31" s="75">
        <v>1200</v>
      </c>
      <c r="J31" s="76">
        <f t="shared" si="2"/>
        <v>3</v>
      </c>
      <c r="K31" s="77">
        <v>400</v>
      </c>
      <c r="L31" s="78">
        <f t="shared" si="0"/>
        <v>1280</v>
      </c>
      <c r="M31" s="79">
        <v>13.7</v>
      </c>
      <c r="N31" s="80">
        <v>687.38</v>
      </c>
      <c r="O31" s="81">
        <f t="shared" si="3"/>
        <v>537.015625</v>
      </c>
      <c r="P31" s="82">
        <f t="shared" si="4"/>
        <v>93.430656934306569</v>
      </c>
      <c r="Q31" s="83">
        <f t="shared" si="5"/>
        <v>4480</v>
      </c>
      <c r="R31" s="84">
        <f t="shared" si="6"/>
        <v>15.343303571428571</v>
      </c>
    </row>
    <row r="32" spans="2:18" x14ac:dyDescent="0.2">
      <c r="B32" s="69" t="s">
        <v>49</v>
      </c>
      <c r="C32" s="155"/>
      <c r="D32" s="70">
        <v>3.2</v>
      </c>
      <c r="E32" s="71">
        <v>5000</v>
      </c>
      <c r="F32" s="72">
        <v>0.7</v>
      </c>
      <c r="G32" s="73">
        <v>2100</v>
      </c>
      <c r="H32" s="74">
        <f t="shared" si="1"/>
        <v>3</v>
      </c>
      <c r="I32" s="75">
        <v>2100</v>
      </c>
      <c r="J32" s="76">
        <f t="shared" si="2"/>
        <v>3</v>
      </c>
      <c r="K32" s="77">
        <v>700</v>
      </c>
      <c r="L32" s="78">
        <f t="shared" si="0"/>
        <v>2240</v>
      </c>
      <c r="M32" s="79">
        <v>21</v>
      </c>
      <c r="N32" s="80">
        <v>898</v>
      </c>
      <c r="O32" s="81">
        <f t="shared" si="3"/>
        <v>400.89285714285717</v>
      </c>
      <c r="P32" s="82">
        <f t="shared" si="4"/>
        <v>106.66666666666667</v>
      </c>
      <c r="Q32" s="83">
        <f t="shared" si="5"/>
        <v>7840</v>
      </c>
      <c r="R32" s="84">
        <f t="shared" si="6"/>
        <v>11.454081632653061</v>
      </c>
    </row>
    <row r="33" spans="2:19" x14ac:dyDescent="0.2">
      <c r="B33" s="69" t="s">
        <v>50</v>
      </c>
      <c r="C33" s="155"/>
      <c r="D33" s="70">
        <v>3.2</v>
      </c>
      <c r="E33" s="71">
        <v>5000</v>
      </c>
      <c r="F33" s="72">
        <v>0.7</v>
      </c>
      <c r="G33" s="73">
        <v>3000</v>
      </c>
      <c r="H33" s="74">
        <f t="shared" si="1"/>
        <v>3</v>
      </c>
      <c r="I33" s="75">
        <v>3000</v>
      </c>
      <c r="J33" s="76">
        <f t="shared" si="2"/>
        <v>3</v>
      </c>
      <c r="K33" s="77">
        <v>1000</v>
      </c>
      <c r="L33" s="78">
        <f t="shared" si="0"/>
        <v>3200</v>
      </c>
      <c r="M33" s="79">
        <v>35</v>
      </c>
      <c r="N33" s="80">
        <v>1698</v>
      </c>
      <c r="O33" s="81">
        <f t="shared" si="3"/>
        <v>530.625</v>
      </c>
      <c r="P33" s="82">
        <f t="shared" si="4"/>
        <v>91.428571428571431</v>
      </c>
      <c r="Q33" s="83">
        <f t="shared" si="5"/>
        <v>11200</v>
      </c>
      <c r="R33" s="84">
        <f t="shared" si="6"/>
        <v>15.160714285714286</v>
      </c>
    </row>
    <row r="34" spans="2:19" x14ac:dyDescent="0.2">
      <c r="B34" s="69" t="s">
        <v>51</v>
      </c>
      <c r="C34" s="154" t="s">
        <v>52</v>
      </c>
      <c r="D34" s="70">
        <v>36</v>
      </c>
      <c r="E34" s="71"/>
      <c r="F34" s="72"/>
      <c r="G34" s="73"/>
      <c r="H34" s="74" t="str">
        <f t="shared" si="1"/>
        <v/>
      </c>
      <c r="I34" s="75"/>
      <c r="J34" s="76" t="str">
        <f t="shared" si="2"/>
        <v/>
      </c>
      <c r="K34" s="77">
        <v>10.4</v>
      </c>
      <c r="L34" s="78">
        <f t="shared" si="0"/>
        <v>374.40000000000003</v>
      </c>
      <c r="M34" s="79">
        <v>2.78</v>
      </c>
      <c r="N34" s="80">
        <v>359</v>
      </c>
      <c r="O34" s="81">
        <f t="shared" si="3"/>
        <v>958.86752136752125</v>
      </c>
      <c r="P34" s="82">
        <f t="shared" si="4"/>
        <v>134.67625899280577</v>
      </c>
      <c r="Q34" s="83" t="str">
        <f t="shared" si="5"/>
        <v/>
      </c>
      <c r="R34" s="84" t="str">
        <f t="shared" si="6"/>
        <v/>
      </c>
    </row>
    <row r="35" spans="2:19" x14ac:dyDescent="0.2">
      <c r="B35" s="69" t="s">
        <v>53</v>
      </c>
      <c r="C35" s="154"/>
      <c r="D35" s="70">
        <v>24</v>
      </c>
      <c r="E35" s="71"/>
      <c r="F35" s="72"/>
      <c r="G35" s="73"/>
      <c r="H35" s="74" t="str">
        <f t="shared" si="1"/>
        <v/>
      </c>
      <c r="I35" s="75"/>
      <c r="J35" s="76" t="str">
        <f t="shared" si="2"/>
        <v/>
      </c>
      <c r="K35" s="77">
        <v>10</v>
      </c>
      <c r="L35" s="78">
        <f t="shared" si="0"/>
        <v>240</v>
      </c>
      <c r="M35" s="79">
        <v>2.5</v>
      </c>
      <c r="N35" s="80">
        <v>549</v>
      </c>
      <c r="O35" s="81">
        <f t="shared" si="3"/>
        <v>2287.5</v>
      </c>
      <c r="P35" s="82">
        <f t="shared" si="4"/>
        <v>96</v>
      </c>
      <c r="Q35" s="83" t="str">
        <f t="shared" si="5"/>
        <v/>
      </c>
      <c r="R35" s="84" t="str">
        <f t="shared" si="6"/>
        <v/>
      </c>
      <c r="S35" s="1" t="s">
        <v>54</v>
      </c>
    </row>
    <row r="36" spans="2:19" x14ac:dyDescent="0.2">
      <c r="B36" s="69" t="s">
        <v>55</v>
      </c>
      <c r="C36" s="154" t="s">
        <v>56</v>
      </c>
      <c r="D36" s="70">
        <v>12</v>
      </c>
      <c r="E36" s="71">
        <v>2000</v>
      </c>
      <c r="F36" s="72">
        <v>1</v>
      </c>
      <c r="G36" s="73">
        <v>30</v>
      </c>
      <c r="H36" s="74">
        <f t="shared" si="1"/>
        <v>1.2</v>
      </c>
      <c r="I36" s="75"/>
      <c r="J36" s="76" t="str">
        <f t="shared" si="2"/>
        <v/>
      </c>
      <c r="K36" s="77">
        <v>25</v>
      </c>
      <c r="L36" s="78">
        <f t="shared" si="0"/>
        <v>300</v>
      </c>
      <c r="M36" s="79">
        <v>4</v>
      </c>
      <c r="N36" s="80">
        <v>479</v>
      </c>
      <c r="O36" s="81">
        <f t="shared" si="3"/>
        <v>1596.6666666666667</v>
      </c>
      <c r="P36" s="82">
        <f t="shared" si="4"/>
        <v>75</v>
      </c>
      <c r="Q36" s="83">
        <f t="shared" si="5"/>
        <v>600</v>
      </c>
      <c r="R36" s="84">
        <f t="shared" si="6"/>
        <v>79.833333333333329</v>
      </c>
    </row>
    <row r="37" spans="2:19" x14ac:dyDescent="0.2">
      <c r="B37" s="69" t="s">
        <v>57</v>
      </c>
      <c r="C37" s="155"/>
      <c r="D37" s="70">
        <v>12</v>
      </c>
      <c r="E37" s="71">
        <v>2000</v>
      </c>
      <c r="F37" s="72">
        <v>1</v>
      </c>
      <c r="G37" s="73">
        <v>30</v>
      </c>
      <c r="H37" s="74">
        <f t="shared" si="1"/>
        <v>1.7647058823529411</v>
      </c>
      <c r="I37" s="75"/>
      <c r="J37" s="76" t="str">
        <f t="shared" si="2"/>
        <v/>
      </c>
      <c r="K37" s="77">
        <v>17</v>
      </c>
      <c r="L37" s="78">
        <f t="shared" si="0"/>
        <v>204</v>
      </c>
      <c r="M37" s="79">
        <v>2.7</v>
      </c>
      <c r="N37" s="80">
        <v>349</v>
      </c>
      <c r="O37" s="81">
        <f t="shared" si="3"/>
        <v>1710.7843137254902</v>
      </c>
      <c r="P37" s="82">
        <f t="shared" si="4"/>
        <v>75.555555555555557</v>
      </c>
      <c r="Q37" s="83">
        <f t="shared" si="5"/>
        <v>408</v>
      </c>
      <c r="R37" s="84">
        <f t="shared" si="6"/>
        <v>85.539215686274503</v>
      </c>
    </row>
    <row r="38" spans="2:19" x14ac:dyDescent="0.2">
      <c r="B38" s="69" t="s">
        <v>58</v>
      </c>
      <c r="C38" s="155"/>
      <c r="D38" s="70">
        <v>12</v>
      </c>
      <c r="E38" s="71">
        <v>2000</v>
      </c>
      <c r="F38" s="72">
        <v>1</v>
      </c>
      <c r="G38" s="73">
        <v>20</v>
      </c>
      <c r="H38" s="74">
        <f t="shared" si="1"/>
        <v>1.3333333333333333</v>
      </c>
      <c r="I38" s="75"/>
      <c r="J38" s="76" t="str">
        <f t="shared" si="2"/>
        <v/>
      </c>
      <c r="K38" s="77">
        <v>15</v>
      </c>
      <c r="L38" s="78">
        <f t="shared" si="0"/>
        <v>180</v>
      </c>
      <c r="M38" s="79">
        <v>1.8</v>
      </c>
      <c r="N38" s="80">
        <v>299</v>
      </c>
      <c r="O38" s="81">
        <f t="shared" si="3"/>
        <v>1661.1111111111113</v>
      </c>
      <c r="P38" s="82">
        <f t="shared" si="4"/>
        <v>100</v>
      </c>
      <c r="Q38" s="83">
        <f t="shared" si="5"/>
        <v>360</v>
      </c>
      <c r="R38" s="84">
        <f t="shared" si="6"/>
        <v>83.055555555555557</v>
      </c>
    </row>
    <row r="39" spans="2:19" ht="15.75" thickBot="1" x14ac:dyDescent="0.25">
      <c r="B39" s="86" t="s">
        <v>59</v>
      </c>
      <c r="C39" s="156"/>
      <c r="D39" s="87">
        <v>12</v>
      </c>
      <c r="E39" s="88">
        <v>2000</v>
      </c>
      <c r="F39" s="89">
        <v>1</v>
      </c>
      <c r="G39" s="90">
        <v>20</v>
      </c>
      <c r="H39" s="91">
        <f t="shared" si="1"/>
        <v>2</v>
      </c>
      <c r="I39" s="92"/>
      <c r="J39" s="93" t="str">
        <f t="shared" si="2"/>
        <v/>
      </c>
      <c r="K39" s="94">
        <v>10</v>
      </c>
      <c r="L39" s="95">
        <f t="shared" si="0"/>
        <v>120</v>
      </c>
      <c r="M39" s="96">
        <v>1.4</v>
      </c>
      <c r="N39" s="97">
        <v>247.95</v>
      </c>
      <c r="O39" s="98">
        <f t="shared" si="3"/>
        <v>2066.2499999999995</v>
      </c>
      <c r="P39" s="99">
        <f t="shared" si="4"/>
        <v>85.714285714285722</v>
      </c>
      <c r="Q39" s="100">
        <f t="shared" si="5"/>
        <v>240</v>
      </c>
      <c r="R39" s="101">
        <f t="shared" si="6"/>
        <v>103.31249999999999</v>
      </c>
    </row>
    <row r="40" spans="2:19" ht="16.5" thickTop="1" x14ac:dyDescent="0.2">
      <c r="B40" s="102"/>
      <c r="C40" s="103"/>
      <c r="D40" s="104" t="s">
        <v>60</v>
      </c>
      <c r="E40" s="105">
        <f t="shared" ref="E40:R40" si="7">MIN(E5:E39)</f>
        <v>1000</v>
      </c>
      <c r="F40" s="106">
        <f t="shared" si="7"/>
        <v>0.7</v>
      </c>
      <c r="G40" s="107">
        <f t="shared" si="7"/>
        <v>10</v>
      </c>
      <c r="H40" s="108">
        <f t="shared" si="7"/>
        <v>0.5</v>
      </c>
      <c r="I40" s="109">
        <f t="shared" si="7"/>
        <v>1.5</v>
      </c>
      <c r="J40" s="110">
        <f t="shared" si="7"/>
        <v>0.12</v>
      </c>
      <c r="K40" s="111">
        <f t="shared" si="7"/>
        <v>3</v>
      </c>
      <c r="L40" s="112">
        <f t="shared" si="7"/>
        <v>38.400000000000006</v>
      </c>
      <c r="M40" s="113">
        <f t="shared" si="7"/>
        <v>0.49</v>
      </c>
      <c r="N40" s="114">
        <f t="shared" si="7"/>
        <v>34.5</v>
      </c>
      <c r="O40" s="115">
        <f t="shared" si="7"/>
        <v>400.89285714285717</v>
      </c>
      <c r="P40" s="116">
        <f t="shared" si="7"/>
        <v>72</v>
      </c>
      <c r="Q40" s="117">
        <f t="shared" si="7"/>
        <v>224</v>
      </c>
      <c r="R40" s="118">
        <f t="shared" si="7"/>
        <v>11.454081632653061</v>
      </c>
    </row>
    <row r="41" spans="2:19" s="136" customFormat="1" ht="15.75" x14ac:dyDescent="0.2">
      <c r="B41" s="119"/>
      <c r="C41" s="120"/>
      <c r="D41" s="121" t="s">
        <v>61</v>
      </c>
      <c r="E41" s="122">
        <f t="shared" ref="E41:N41" si="8">AVERAGE(E5:E39)</f>
        <v>3882.3529411764707</v>
      </c>
      <c r="F41" s="123">
        <f t="shared" si="8"/>
        <v>0.78125000000000011</v>
      </c>
      <c r="G41" s="124">
        <f t="shared" si="8"/>
        <v>304.69696969696969</v>
      </c>
      <c r="H41" s="125">
        <f t="shared" si="8"/>
        <v>2.7441770647653003</v>
      </c>
      <c r="I41" s="126">
        <f t="shared" si="8"/>
        <v>331.87068965517244</v>
      </c>
      <c r="J41" s="127">
        <f t="shared" si="8"/>
        <v>1.4336764705882354</v>
      </c>
      <c r="K41" s="128">
        <f t="shared" si="8"/>
        <v>107.54</v>
      </c>
      <c r="L41" s="129">
        <f t="shared" si="8"/>
        <v>540.96</v>
      </c>
      <c r="M41" s="130">
        <f t="shared" si="8"/>
        <v>5.910857142857143</v>
      </c>
      <c r="N41" s="131">
        <f t="shared" si="8"/>
        <v>391.41257142857143</v>
      </c>
      <c r="O41" s="132">
        <f>SUM(N5:N39)/SUM(L5:L39)*1000</f>
        <v>723.55178096083148</v>
      </c>
      <c r="P41" s="133">
        <f>SUM(L5:L39)/SUM(M5:M39)</f>
        <v>91.51972157772623</v>
      </c>
      <c r="Q41" s="134">
        <f t="shared" ref="Q41:R41" si="9">AVERAGE(Q5:Q39)</f>
        <v>2357.5</v>
      </c>
      <c r="R41" s="135">
        <f t="shared" si="9"/>
        <v>34.26516164625572</v>
      </c>
    </row>
    <row r="42" spans="2:19" s="136" customFormat="1" ht="16.5" thickBot="1" x14ac:dyDescent="0.25">
      <c r="B42" s="137"/>
      <c r="C42" s="138"/>
      <c r="D42" s="139" t="s">
        <v>62</v>
      </c>
      <c r="E42" s="140">
        <f t="shared" ref="E42:R42" si="10">MAX(E5:E39)</f>
        <v>5000</v>
      </c>
      <c r="F42" s="141">
        <f t="shared" si="10"/>
        <v>1</v>
      </c>
      <c r="G42" s="142">
        <f t="shared" si="10"/>
        <v>3000</v>
      </c>
      <c r="H42" s="143">
        <f t="shared" si="10"/>
        <v>11.25</v>
      </c>
      <c r="I42" s="144">
        <f t="shared" si="10"/>
        <v>3000</v>
      </c>
      <c r="J42" s="145">
        <f t="shared" si="10"/>
        <v>3</v>
      </c>
      <c r="K42" s="146">
        <f t="shared" si="10"/>
        <v>1000</v>
      </c>
      <c r="L42" s="147">
        <f t="shared" si="10"/>
        <v>3200</v>
      </c>
      <c r="M42" s="148">
        <f t="shared" si="10"/>
        <v>35</v>
      </c>
      <c r="N42" s="149">
        <f t="shared" si="10"/>
        <v>1698</v>
      </c>
      <c r="O42" s="150">
        <f t="shared" si="10"/>
        <v>2695.3125</v>
      </c>
      <c r="P42" s="151">
        <f t="shared" si="10"/>
        <v>134.67625899280577</v>
      </c>
      <c r="Q42" s="152">
        <f t="shared" si="10"/>
        <v>11200</v>
      </c>
      <c r="R42" s="153">
        <f t="shared" si="10"/>
        <v>103.31249999999999</v>
      </c>
    </row>
    <row r="43" spans="2:19" ht="15.75" thickTop="1" x14ac:dyDescent="0.2"/>
  </sheetData>
  <mergeCells count="9">
    <mergeCell ref="D3:D4"/>
    <mergeCell ref="K3:L4"/>
    <mergeCell ref="M3:M4"/>
    <mergeCell ref="P3:P4"/>
    <mergeCell ref="C5:C20"/>
    <mergeCell ref="C22:C33"/>
    <mergeCell ref="C34:C35"/>
    <mergeCell ref="C36:C39"/>
    <mergeCell ref="B3:B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Li-Ion-Tab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</dc:creator>
  <cp:lastModifiedBy>Beate</cp:lastModifiedBy>
  <dcterms:created xsi:type="dcterms:W3CDTF">2015-05-14T19:36:46Z</dcterms:created>
  <dcterms:modified xsi:type="dcterms:W3CDTF">2015-05-15T06:54:08Z</dcterms:modified>
</cp:coreProperties>
</file>